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5480" windowHeight="8160"/>
  </bookViews>
  <sheets>
    <sheet name="紹介文入力シート" sheetId="1" r:id="rId1"/>
    <sheet name="印字シート" sheetId="2" r:id="rId2"/>
  </sheets>
  <definedNames>
    <definedName name="_xlnm.Print_Area" localSheetId="1">印字シート!$B$1:$U$36</definedName>
    <definedName name="_xlnm.Print_Area" localSheetId="0">紹介文入力シート!$A$1:$AJ$41</definedName>
  </definedNames>
  <calcPr calcId="145621" concurrentCalc="0"/>
</workbook>
</file>

<file path=xl/calcChain.xml><?xml version="1.0" encoding="utf-8"?>
<calcChain xmlns="http://schemas.openxmlformats.org/spreadsheetml/2006/main">
  <c r="N6" i="2" l="1"/>
  <c r="D8" i="2"/>
  <c r="L13" i="2"/>
  <c r="F14" i="2"/>
  <c r="D13" i="2"/>
  <c r="D12" i="2"/>
  <c r="L11" i="2"/>
  <c r="D11" i="2"/>
  <c r="D10" i="2"/>
  <c r="D9" i="2"/>
  <c r="D7" i="2"/>
  <c r="D6" i="2"/>
  <c r="M5" i="2"/>
  <c r="AF21" i="1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T30" i="2"/>
  <c r="U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</calcChain>
</file>

<file path=xl/sharedStrings.xml><?xml version="1.0" encoding="utf-8"?>
<sst xmlns="http://schemas.openxmlformats.org/spreadsheetml/2006/main" count="63" uniqueCount="48">
  <si>
    <t>字数→</t>
    <rPh sb="0" eb="2">
      <t>じすう</t>
    </rPh>
    <phoneticPr fontId="1" type="Hiragana" alignment="distributed"/>
  </si>
  <si>
    <t>↓200字以内で</t>
    <rPh sb="4" eb="5">
      <t>じ</t>
    </rPh>
    <rPh sb="5" eb="7">
      <t>いない</t>
    </rPh>
    <phoneticPr fontId="1" type="Hiragana" alignment="distributed"/>
  </si>
  <si>
    <t>府県名</t>
    <rPh sb="0" eb="2">
      <t>フケン</t>
    </rPh>
    <rPh sb="2" eb="3">
      <t>メイ</t>
    </rPh>
    <phoneticPr fontId="1"/>
  </si>
  <si>
    <t>（注意）</t>
    <rPh sb="1" eb="3">
      <t>ちゅうい</t>
    </rPh>
    <phoneticPr fontId="1" type="Hiragana" alignment="distributed"/>
  </si>
  <si>
    <t>←ふりがな入力欄</t>
    <rPh sb="5" eb="7">
      <t>ニュウリョク</t>
    </rPh>
    <rPh sb="7" eb="8">
      <t>ラン</t>
    </rPh>
    <phoneticPr fontId="1"/>
  </si>
  <si>
    <t>大阪府</t>
    <rPh sb="0" eb="3">
      <t>おおさかふ</t>
    </rPh>
    <phoneticPr fontId="1" type="Hiragana" alignment="distributed"/>
  </si>
  <si>
    <t>徳島県</t>
    <rPh sb="0" eb="3">
      <t>とくしまけん</t>
    </rPh>
    <phoneticPr fontId="1" type="Hiragana" alignment="distributed"/>
  </si>
  <si>
    <t>京都府</t>
    <rPh sb="0" eb="3">
      <t>きょうとふ</t>
    </rPh>
    <phoneticPr fontId="1" type="Hiragana" alignment="distributed"/>
  </si>
  <si>
    <t>奈良県</t>
    <rPh sb="0" eb="3">
      <t>ならけん</t>
    </rPh>
    <phoneticPr fontId="1" type="Hiragana" alignment="distributed"/>
  </si>
  <si>
    <t>滋賀県</t>
    <rPh sb="0" eb="3">
      <t>しがけん</t>
    </rPh>
    <phoneticPr fontId="1" type="Hiragana" alignment="distributed"/>
  </si>
  <si>
    <t>和歌山県</t>
    <rPh sb="0" eb="4">
      <t>わかやまけん</t>
    </rPh>
    <phoneticPr fontId="1" type="Hiragana" alignment="distributed"/>
  </si>
  <si>
    <t>三重県</t>
    <rPh sb="0" eb="3">
      <t>みえけん</t>
    </rPh>
    <phoneticPr fontId="1" type="Hiragana" alignment="distributed"/>
  </si>
  <si>
    <t>福井県</t>
    <rPh sb="0" eb="3">
      <t>ふくいけん</t>
    </rPh>
    <phoneticPr fontId="1" type="Hiragana" alignment="distributed"/>
  </si>
  <si>
    <t>鳥取県</t>
    <rPh sb="0" eb="3">
      <t>とっとりけん</t>
    </rPh>
    <phoneticPr fontId="1" type="Hiragana" alignment="distributed"/>
  </si>
  <si>
    <t>兵庫県</t>
    <rPh sb="0" eb="3">
      <t>ひょうごけん</t>
    </rPh>
    <phoneticPr fontId="1" type="Hiragana" alignment="distributed"/>
  </si>
  <si>
    <t>※ Nｏ．</t>
  </si>
  <si>
    <t>第３６回近畿高等学校総合文化祭兵庫大会</t>
    <rPh sb="0" eb="1">
      <t>だい</t>
    </rPh>
    <rPh sb="3" eb="4">
      <t>かい</t>
    </rPh>
    <rPh sb="4" eb="6">
      <t>きんき</t>
    </rPh>
    <rPh sb="6" eb="8">
      <t>こうとう</t>
    </rPh>
    <rPh sb="8" eb="10">
      <t>がっこう</t>
    </rPh>
    <rPh sb="10" eb="12">
      <t>そうごう</t>
    </rPh>
    <rPh sb="12" eb="15">
      <t>ぶんかさい</t>
    </rPh>
    <rPh sb="15" eb="17">
      <t>ひょうご</t>
    </rPh>
    <rPh sb="17" eb="19">
      <t>たいかい</t>
    </rPh>
    <phoneticPr fontId="1" type="Hiragana" alignment="distributed"/>
  </si>
  <si>
    <t>府県名</t>
    <rPh sb="0" eb="2">
      <t>ふけん</t>
    </rPh>
    <rPh sb="2" eb="3">
      <t>めい</t>
    </rPh>
    <phoneticPr fontId="1" type="Hiragana" alignment="distributed"/>
  </si>
  <si>
    <t>ふりがな</t>
    <phoneticPr fontId="15"/>
  </si>
  <si>
    <t>学校名</t>
    <rPh sb="0" eb="3">
      <t>ガッコウメイ</t>
    </rPh>
    <phoneticPr fontId="15"/>
  </si>
  <si>
    <t>学校所在地</t>
    <rPh sb="0" eb="2">
      <t>ガッコウ</t>
    </rPh>
    <rPh sb="2" eb="5">
      <t>ショザイチ</t>
    </rPh>
    <phoneticPr fontId="15"/>
  </si>
  <si>
    <t>〒</t>
    <phoneticPr fontId="15"/>
  </si>
  <si>
    <t>－</t>
    <phoneticPr fontId="15"/>
  </si>
  <si>
    <t>TEL</t>
    <phoneticPr fontId="15"/>
  </si>
  <si>
    <t>FAX</t>
    <phoneticPr fontId="15"/>
  </si>
  <si>
    <t>緊急時連絡先(携帯電話等)</t>
    <rPh sb="0" eb="2">
      <t>キンキュウ</t>
    </rPh>
    <rPh sb="2" eb="3">
      <t>ジ</t>
    </rPh>
    <rPh sb="3" eb="6">
      <t>レンラクサキ</t>
    </rPh>
    <rPh sb="7" eb="9">
      <t>ケイタイ</t>
    </rPh>
    <rPh sb="9" eb="11">
      <t>デンワ</t>
    </rPh>
    <rPh sb="11" eb="12">
      <t>ナド</t>
    </rPh>
    <phoneticPr fontId="15"/>
  </si>
  <si>
    <t>引率責任者</t>
    <rPh sb="0" eb="2">
      <t>インソツ</t>
    </rPh>
    <rPh sb="2" eb="5">
      <t>セキニンシャ</t>
    </rPh>
    <phoneticPr fontId="15"/>
  </si>
  <si>
    <t>E-mail</t>
    <phoneticPr fontId="15"/>
  </si>
  <si>
    <t>←リストから選択してください。</t>
    <rPh sb="6" eb="8">
      <t>せんたく</t>
    </rPh>
    <phoneticPr fontId="1" type="Hiragana" alignment="distributed"/>
  </si>
  <si>
    <t>合同の場合の団体名</t>
    <rPh sb="0" eb="2">
      <t>ごうどう</t>
    </rPh>
    <rPh sb="3" eb="5">
      <t>ばあい</t>
    </rPh>
    <rPh sb="6" eb="9">
      <t>だんたいめい</t>
    </rPh>
    <phoneticPr fontId="1" type="Hiragana" alignment="distributed"/>
  </si>
  <si>
    <t>※</t>
    <phoneticPr fontId="1" type="Hiragana" alignment="distributed"/>
  </si>
  <si>
    <t>部分に入力してください。</t>
    <rPh sb="0" eb="2">
      <t>ぶぶん</t>
    </rPh>
    <rPh sb="3" eb="5">
      <t>にゅうりょく</t>
    </rPh>
    <phoneticPr fontId="1" type="Hiragana" alignment="distributed"/>
  </si>
  <si>
    <t>８８１５</t>
    <phoneticPr fontId="1" type="Hiragana" alignment="distributed"/>
  </si>
  <si>
    <t>↓記入しないでください</t>
    <rPh sb="1" eb="3">
      <t>キニュウ</t>
    </rPh>
    <phoneticPr fontId="1"/>
  </si>
  <si>
    <t>ふりがな</t>
    <phoneticPr fontId="1"/>
  </si>
  <si>
    <t>学校名</t>
    <rPh sb="0" eb="3">
      <t>ガッコウメイ</t>
    </rPh>
    <phoneticPr fontId="1"/>
  </si>
  <si>
    <t>合同団体</t>
    <rPh sb="0" eb="2">
      <t>ゴウドウ</t>
    </rPh>
    <rPh sb="2" eb="4">
      <t>ダンタイ</t>
    </rPh>
    <phoneticPr fontId="1"/>
  </si>
  <si>
    <t>１　このシートに入力いただくと、印字シートに自動的に反映されます。</t>
    <rPh sb="8" eb="10">
      <t>にゅうりょく</t>
    </rPh>
    <rPh sb="16" eb="18">
      <t>いんじ</t>
    </rPh>
    <rPh sb="22" eb="25">
      <t>じどうてき</t>
    </rPh>
    <rPh sb="26" eb="28">
      <t>はんえい</t>
    </rPh>
    <phoneticPr fontId="1" type="Hiragana" alignment="distributed"/>
  </si>
  <si>
    <t>２　印字シートで、固有名詞にふりがなを入力してください。</t>
    <rPh sb="2" eb="4">
      <t>いんじ</t>
    </rPh>
    <rPh sb="9" eb="11">
      <t>こゆう</t>
    </rPh>
    <rPh sb="11" eb="13">
      <t>めいし</t>
    </rPh>
    <rPh sb="19" eb="21">
      <t>にゅうりょく</t>
    </rPh>
    <phoneticPr fontId="1" type="Hiragana" alignment="distributed"/>
  </si>
  <si>
    <t>－</t>
    <phoneticPr fontId="1" type="Hiragana" alignment="distributed"/>
  </si>
  <si>
    <t>（様式３）</t>
    <rPh sb="1" eb="3">
      <t>ヨウシキ</t>
    </rPh>
    <phoneticPr fontId="1"/>
  </si>
  <si>
    <t>※</t>
    <phoneticPr fontId="1" type="Hiragana" alignment="distributed"/>
  </si>
  <si>
    <t>数字は半角で入力してください。</t>
    <rPh sb="0" eb="2">
      <t>すうじ</t>
    </rPh>
    <rPh sb="3" eb="5">
      <t>はんかく</t>
    </rPh>
    <rPh sb="6" eb="8">
      <t>にゅうりょく</t>
    </rPh>
    <phoneticPr fontId="1" type="Hiragana" alignment="distributed"/>
  </si>
  <si>
    <t>演劇部門学校・団体紹介文</t>
    <rPh sb="0" eb="2">
      <t>エンゲキ</t>
    </rPh>
    <rPh sb="2" eb="4">
      <t>ブモン</t>
    </rPh>
    <rPh sb="4" eb="6">
      <t>ガッコウ</t>
    </rPh>
    <rPh sb="7" eb="9">
      <t>ダンタイ</t>
    </rPh>
    <rPh sb="9" eb="11">
      <t>ショウカイ</t>
    </rPh>
    <rPh sb="11" eb="12">
      <t>ブン</t>
    </rPh>
    <phoneticPr fontId="1"/>
  </si>
  <si>
    <t>３　紹介文は１ステージにつき１部作成し、印字シートを印刷して提出してください。</t>
    <rPh sb="2" eb="5">
      <t>しょうかいぶん</t>
    </rPh>
    <rPh sb="15" eb="16">
      <t>ぶ</t>
    </rPh>
    <rPh sb="16" eb="18">
      <t>さくせい</t>
    </rPh>
    <rPh sb="20" eb="22">
      <t>いんじ</t>
    </rPh>
    <rPh sb="26" eb="28">
      <t>いんさつ</t>
    </rPh>
    <rPh sb="30" eb="32">
      <t>ていしゅつ</t>
    </rPh>
    <phoneticPr fontId="1" type="Hiragana" alignment="distributed"/>
  </si>
  <si>
    <t>学校・団体紹介文</t>
    <rPh sb="0" eb="2">
      <t>ガッコウ</t>
    </rPh>
    <rPh sb="3" eb="5">
      <t>ダンタイ</t>
    </rPh>
    <rPh sb="5" eb="8">
      <t>ショウカイブン</t>
    </rPh>
    <phoneticPr fontId="1"/>
  </si>
  <si>
    <t>第３６回近畿高等学校総合文化祭(兵庫大会)</t>
    <rPh sb="16" eb="18">
      <t>ヒョウゴ</t>
    </rPh>
    <phoneticPr fontId="1"/>
  </si>
  <si>
    <t>演劇部門　学校・団体紹介文入力シート</t>
    <rPh sb="0" eb="2">
      <t>えんげき</t>
    </rPh>
    <rPh sb="2" eb="4">
      <t>ぶもん</t>
    </rPh>
    <rPh sb="5" eb="7">
      <t>がっこう</t>
    </rPh>
    <rPh sb="8" eb="10">
      <t>だんたい</t>
    </rPh>
    <rPh sb="10" eb="12">
      <t>しょうかい</t>
    </rPh>
    <rPh sb="12" eb="13">
      <t>ぶん</t>
    </rPh>
    <rPh sb="13" eb="15">
      <t>にゅうりょく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</si>
</sst>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&quot;字&quot;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3" tint="0.7999816888943144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6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center"/>
    </xf>
    <xf numFmtId="0" fontId="6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0" fillId="3" borderId="0" xfId="0" applyFill="1">
      <alignment vertical="center"/>
    </xf>
    <xf numFmtId="0" fontId="7" fillId="2" borderId="0" xfId="0" applyFont="1" applyFill="1">
      <alignment vertical="center"/>
    </xf>
    <xf numFmtId="0" fontId="3" fillId="2" borderId="0" xfId="0" applyFont="1" applyFill="1" applyAlignment="1">
      <alignment horizontal="distributed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3" fillId="3" borderId="0" xfId="0" applyFont="1" applyFill="1">
      <alignment vertical="center"/>
    </xf>
    <xf numFmtId="49" fontId="16" fillId="2" borderId="23" xfId="0" applyNumberFormat="1" applyFont="1" applyFill="1" applyBorder="1">
      <alignment vertical="center"/>
    </xf>
    <xf numFmtId="49" fontId="16" fillId="2" borderId="0" xfId="0" applyNumberFormat="1" applyFont="1" applyFill="1" applyBorder="1" applyAlignment="1">
      <alignment horizontal="center" vertical="center"/>
    </xf>
    <xf numFmtId="49" fontId="16" fillId="2" borderId="21" xfId="0" applyNumberFormat="1" applyFont="1" applyFill="1" applyBorder="1" applyAlignment="1">
      <alignment horizontal="center" vertical="center"/>
    </xf>
    <xf numFmtId="49" fontId="16" fillId="2" borderId="21" xfId="0" applyNumberFormat="1" applyFont="1" applyFill="1" applyBorder="1">
      <alignment vertical="center"/>
    </xf>
    <xf numFmtId="0" fontId="13" fillId="2" borderId="0" xfId="0" applyFont="1" applyFill="1">
      <alignment vertical="center"/>
    </xf>
    <xf numFmtId="0" fontId="2" fillId="2" borderId="0" xfId="0" applyFont="1" applyFill="1" applyAlignment="1">
      <alignment horizontal="distributed" vertical="center"/>
    </xf>
    <xf numFmtId="49" fontId="16" fillId="2" borderId="0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49" fontId="14" fillId="2" borderId="0" xfId="0" applyNumberFormat="1" applyFont="1" applyFill="1" applyBorder="1" applyAlignment="1">
      <alignment vertical="center"/>
    </xf>
    <xf numFmtId="0" fontId="14" fillId="2" borderId="0" xfId="0" applyFont="1" applyFill="1">
      <alignment vertical="center"/>
    </xf>
    <xf numFmtId="0" fontId="0" fillId="6" borderId="0" xfId="0" applyFill="1">
      <alignment vertical="center"/>
    </xf>
    <xf numFmtId="49" fontId="14" fillId="6" borderId="0" xfId="0" applyNumberFormat="1" applyFont="1" applyFill="1" applyBorder="1" applyAlignment="1">
      <alignment vertical="center"/>
    </xf>
    <xf numFmtId="49" fontId="16" fillId="6" borderId="0" xfId="0" applyNumberFormat="1" applyFont="1" applyFill="1" applyBorder="1" applyAlignment="1">
      <alignment vertical="center"/>
    </xf>
    <xf numFmtId="0" fontId="0" fillId="6" borderId="0" xfId="0" applyFill="1" applyAlignment="1">
      <alignment horizontal="center" vertical="center"/>
    </xf>
    <xf numFmtId="0" fontId="7" fillId="2" borderId="0" xfId="0" applyFont="1" applyFill="1" applyBorder="1">
      <alignment vertical="center"/>
    </xf>
    <xf numFmtId="0" fontId="7" fillId="2" borderId="16" xfId="0" applyFont="1" applyFill="1" applyBorder="1">
      <alignment vertical="center"/>
    </xf>
    <xf numFmtId="0" fontId="2" fillId="2" borderId="45" xfId="0" applyFont="1" applyFill="1" applyBorder="1">
      <alignment vertical="center"/>
    </xf>
    <xf numFmtId="0" fontId="8" fillId="2" borderId="60" xfId="0" applyFont="1" applyFill="1" applyBorder="1" applyAlignment="1">
      <alignment horizontal="center" vertical="center"/>
    </xf>
    <xf numFmtId="0" fontId="8" fillId="2" borderId="61" xfId="0" applyFont="1" applyFill="1" applyBorder="1" applyAlignment="1">
      <alignment horizontal="center" vertical="center"/>
    </xf>
    <xf numFmtId="0" fontId="8" fillId="2" borderId="62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0" fontId="8" fillId="2" borderId="64" xfId="0" applyFont="1" applyFill="1" applyBorder="1" applyAlignment="1">
      <alignment horizontal="center" vertical="center"/>
    </xf>
    <xf numFmtId="0" fontId="8" fillId="2" borderId="6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45" xfId="0" applyFont="1" applyFill="1" applyBorder="1" applyAlignment="1">
      <alignment horizontal="left" vertical="top" wrapText="1"/>
    </xf>
    <xf numFmtId="0" fontId="4" fillId="2" borderId="17" xfId="0" applyFont="1" applyFill="1" applyBorder="1" applyAlignment="1">
      <alignment horizontal="left" vertical="top" wrapText="1"/>
    </xf>
    <xf numFmtId="0" fontId="17" fillId="5" borderId="0" xfId="0" applyFont="1" applyFill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/>
    </xf>
    <xf numFmtId="49" fontId="16" fillId="2" borderId="7" xfId="0" applyNumberFormat="1" applyFont="1" applyFill="1" applyBorder="1" applyAlignment="1">
      <alignment horizontal="center" vertical="center"/>
    </xf>
    <xf numFmtId="49" fontId="16" fillId="2" borderId="9" xfId="0" applyNumberFormat="1" applyFont="1" applyFill="1" applyBorder="1" applyAlignment="1">
      <alignment horizontal="center" vertical="center"/>
    </xf>
    <xf numFmtId="49" fontId="16" fillId="2" borderId="42" xfId="0" applyNumberFormat="1" applyFont="1" applyFill="1" applyBorder="1" applyAlignment="1">
      <alignment horizontal="left" vertical="center"/>
    </xf>
    <xf numFmtId="49" fontId="16" fillId="2" borderId="43" xfId="0" applyNumberFormat="1" applyFont="1" applyFill="1" applyBorder="1" applyAlignment="1">
      <alignment horizontal="left" vertical="center"/>
    </xf>
    <xf numFmtId="49" fontId="16" fillId="2" borderId="44" xfId="0" applyNumberFormat="1" applyFont="1" applyFill="1" applyBorder="1" applyAlignment="1">
      <alignment horizontal="left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49" fontId="16" fillId="2" borderId="23" xfId="0" applyNumberFormat="1" applyFont="1" applyFill="1" applyBorder="1" applyAlignment="1">
      <alignment horizontal="center" vertical="center" shrinkToFit="1"/>
    </xf>
    <xf numFmtId="49" fontId="16" fillId="2" borderId="0" xfId="0" applyNumberFormat="1" applyFont="1" applyFill="1" applyBorder="1" applyAlignment="1">
      <alignment horizontal="center" vertical="center" shrinkToFit="1"/>
    </xf>
    <xf numFmtId="49" fontId="16" fillId="2" borderId="16" xfId="0" applyNumberFormat="1" applyFont="1" applyFill="1" applyBorder="1" applyAlignment="1">
      <alignment horizontal="center" vertical="center" shrinkToFit="1"/>
    </xf>
    <xf numFmtId="49" fontId="16" fillId="2" borderId="27" xfId="0" applyNumberFormat="1" applyFont="1" applyFill="1" applyBorder="1" applyAlignment="1">
      <alignment horizontal="center" vertical="center" shrinkToFit="1"/>
    </xf>
    <xf numFmtId="49" fontId="16" fillId="2" borderId="14" xfId="0" applyNumberFormat="1" applyFont="1" applyFill="1" applyBorder="1" applyAlignment="1">
      <alignment horizontal="center" vertical="center" shrinkToFit="1"/>
    </xf>
    <xf numFmtId="49" fontId="16" fillId="2" borderId="38" xfId="0" applyNumberFormat="1" applyFont="1" applyFill="1" applyBorder="1" applyAlignment="1">
      <alignment horizontal="center" vertical="center" shrinkToFit="1"/>
    </xf>
    <xf numFmtId="49" fontId="14" fillId="2" borderId="18" xfId="0" applyNumberFormat="1" applyFont="1" applyFill="1" applyBorder="1" applyAlignment="1">
      <alignment horizontal="left" vertical="center"/>
    </xf>
    <xf numFmtId="49" fontId="14" fillId="2" borderId="3" xfId="0" applyNumberFormat="1" applyFont="1" applyFill="1" applyBorder="1" applyAlignment="1">
      <alignment horizontal="left" vertical="center"/>
    </xf>
    <xf numFmtId="49" fontId="14" fillId="2" borderId="4" xfId="0" applyNumberFormat="1" applyFont="1" applyFill="1" applyBorder="1" applyAlignment="1">
      <alignment horizontal="left" vertical="center"/>
    </xf>
    <xf numFmtId="49" fontId="14" fillId="2" borderId="32" xfId="0" applyNumberFormat="1" applyFont="1" applyFill="1" applyBorder="1" applyAlignment="1">
      <alignment horizontal="center" vertical="center"/>
    </xf>
    <xf numFmtId="49" fontId="14" fillId="2" borderId="24" xfId="0" applyNumberFormat="1" applyFont="1" applyFill="1" applyBorder="1" applyAlignment="1">
      <alignment horizontal="center" vertical="center"/>
    </xf>
    <xf numFmtId="49" fontId="16" fillId="2" borderId="33" xfId="0" applyNumberFormat="1" applyFont="1" applyFill="1" applyBorder="1" applyAlignment="1">
      <alignment horizontal="left" vertical="center"/>
    </xf>
    <xf numFmtId="49" fontId="16" fillId="2" borderId="34" xfId="0" applyNumberFormat="1" applyFont="1" applyFill="1" applyBorder="1" applyAlignment="1">
      <alignment horizontal="left" vertical="center"/>
    </xf>
    <xf numFmtId="49" fontId="16" fillId="2" borderId="41" xfId="0" applyNumberFormat="1" applyFont="1" applyFill="1" applyBorder="1" applyAlignment="1">
      <alignment horizontal="left" vertical="center"/>
    </xf>
    <xf numFmtId="49" fontId="16" fillId="2" borderId="21" xfId="0" applyNumberFormat="1" applyFont="1" applyFill="1" applyBorder="1" applyAlignment="1">
      <alignment horizontal="center" vertical="center"/>
    </xf>
    <xf numFmtId="49" fontId="16" fillId="2" borderId="30" xfId="0" applyNumberFormat="1" applyFont="1" applyFill="1" applyBorder="1" applyAlignment="1">
      <alignment horizontal="center" vertical="center"/>
    </xf>
    <xf numFmtId="49" fontId="16" fillId="2" borderId="25" xfId="0" applyNumberFormat="1" applyFont="1" applyFill="1" applyBorder="1" applyAlignment="1">
      <alignment horizontal="center" vertical="center"/>
    </xf>
    <xf numFmtId="49" fontId="16" fillId="2" borderId="5" xfId="0" applyNumberFormat="1" applyFont="1" applyFill="1" applyBorder="1" applyAlignment="1">
      <alignment horizontal="center" vertical="center"/>
    </xf>
    <xf numFmtId="49" fontId="16" fillId="2" borderId="8" xfId="0" applyNumberFormat="1" applyFont="1" applyFill="1" applyBorder="1" applyAlignment="1">
      <alignment horizontal="center" vertical="center"/>
    </xf>
    <xf numFmtId="49" fontId="16" fillId="2" borderId="23" xfId="0" applyNumberFormat="1" applyFont="1" applyFill="1" applyBorder="1" applyAlignment="1">
      <alignment horizontal="left" vertical="center"/>
    </xf>
    <xf numFmtId="49" fontId="16" fillId="2" borderId="0" xfId="0" applyNumberFormat="1" applyFont="1" applyFill="1" applyBorder="1" applyAlignment="1">
      <alignment horizontal="left" vertical="center"/>
    </xf>
    <xf numFmtId="49" fontId="16" fillId="2" borderId="1" xfId="0" applyNumberFormat="1" applyFont="1" applyFill="1" applyBorder="1" applyAlignment="1">
      <alignment horizontal="left" vertical="center"/>
    </xf>
    <xf numFmtId="49" fontId="16" fillId="2" borderId="27" xfId="0" applyNumberFormat="1" applyFont="1" applyFill="1" applyBorder="1" applyAlignment="1">
      <alignment horizontal="left" vertical="center"/>
    </xf>
    <xf numFmtId="49" fontId="16" fillId="2" borderId="14" xfId="0" applyNumberFormat="1" applyFont="1" applyFill="1" applyBorder="1" applyAlignment="1">
      <alignment horizontal="left" vertical="center"/>
    </xf>
    <xf numFmtId="49" fontId="16" fillId="2" borderId="26" xfId="0" applyNumberFormat="1" applyFont="1" applyFill="1" applyBorder="1" applyAlignment="1">
      <alignment horizontal="left" vertical="center"/>
    </xf>
    <xf numFmtId="49" fontId="14" fillId="2" borderId="6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/>
    </xf>
    <xf numFmtId="49" fontId="8" fillId="2" borderId="25" xfId="0" applyNumberFormat="1" applyFont="1" applyFill="1" applyBorder="1" applyAlignment="1">
      <alignment horizontal="left" vertical="center"/>
    </xf>
    <xf numFmtId="49" fontId="8" fillId="2" borderId="6" xfId="0" applyNumberFormat="1" applyFont="1" applyFill="1" applyBorder="1" applyAlignment="1">
      <alignment horizontal="left" vertical="center"/>
    </xf>
    <xf numFmtId="49" fontId="12" fillId="2" borderId="33" xfId="0" applyNumberFormat="1" applyFont="1" applyFill="1" applyBorder="1" applyAlignment="1">
      <alignment horizontal="left" vertical="center" shrinkToFit="1"/>
    </xf>
    <xf numFmtId="49" fontId="12" fillId="2" borderId="34" xfId="0" applyNumberFormat="1" applyFont="1" applyFill="1" applyBorder="1" applyAlignment="1">
      <alignment horizontal="left" vertical="center" shrinkToFit="1"/>
    </xf>
    <xf numFmtId="49" fontId="12" fillId="2" borderId="35" xfId="0" applyNumberFormat="1" applyFont="1" applyFill="1" applyBorder="1" applyAlignment="1">
      <alignment horizontal="left" vertical="center" shrinkToFit="1"/>
    </xf>
    <xf numFmtId="49" fontId="16" fillId="2" borderId="40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>
      <alignment horizontal="center" vertical="center"/>
    </xf>
    <xf numFmtId="49" fontId="16" fillId="2" borderId="36" xfId="0" applyNumberFormat="1" applyFont="1" applyFill="1" applyBorder="1" applyAlignment="1">
      <alignment horizontal="left" vertical="center"/>
    </xf>
    <xf numFmtId="49" fontId="16" fillId="2" borderId="37" xfId="0" applyNumberFormat="1" applyFont="1" applyFill="1" applyBorder="1" applyAlignment="1">
      <alignment horizontal="left" vertical="center"/>
    </xf>
    <xf numFmtId="49" fontId="7" fillId="2" borderId="23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Border="1" applyAlignment="1">
      <alignment horizontal="left" vertical="center"/>
    </xf>
    <xf numFmtId="49" fontId="7" fillId="2" borderId="16" xfId="0" applyNumberFormat="1" applyFont="1" applyFill="1" applyBorder="1" applyAlignment="1">
      <alignment horizontal="left" vertical="center"/>
    </xf>
    <xf numFmtId="49" fontId="7" fillId="2" borderId="27" xfId="0" applyNumberFormat="1" applyFont="1" applyFill="1" applyBorder="1" applyAlignment="1">
      <alignment horizontal="left" vertical="center"/>
    </xf>
    <xf numFmtId="49" fontId="7" fillId="2" borderId="14" xfId="0" applyNumberFormat="1" applyFont="1" applyFill="1" applyBorder="1" applyAlignment="1">
      <alignment horizontal="left" vertical="center"/>
    </xf>
    <xf numFmtId="49" fontId="7" fillId="2" borderId="38" xfId="0" applyNumberFormat="1" applyFont="1" applyFill="1" applyBorder="1" applyAlignment="1">
      <alignment horizontal="left" vertical="center"/>
    </xf>
    <xf numFmtId="49" fontId="16" fillId="2" borderId="20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49" fontId="16" fillId="2" borderId="15" xfId="0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49" fontId="16" fillId="2" borderId="39" xfId="0" applyNumberFormat="1" applyFont="1" applyFill="1" applyBorder="1" applyAlignment="1">
      <alignment horizontal="center" vertical="center"/>
    </xf>
    <xf numFmtId="49" fontId="16" fillId="2" borderId="14" xfId="0" applyNumberFormat="1" applyFont="1" applyFill="1" applyBorder="1" applyAlignment="1">
      <alignment horizontal="center" vertical="center"/>
    </xf>
    <xf numFmtId="49" fontId="16" fillId="2" borderId="26" xfId="0" applyNumberFormat="1" applyFont="1" applyFill="1" applyBorder="1" applyAlignment="1">
      <alignment horizontal="center" vertical="center"/>
    </xf>
    <xf numFmtId="49" fontId="14" fillId="2" borderId="46" xfId="0" applyNumberFormat="1" applyFont="1" applyFill="1" applyBorder="1" applyAlignment="1">
      <alignment horizontal="center" vertical="center"/>
    </xf>
    <xf numFmtId="49" fontId="14" fillId="2" borderId="36" xfId="0" applyNumberFormat="1" applyFont="1" applyFill="1" applyBorder="1" applyAlignment="1">
      <alignment horizontal="center" vertical="center"/>
    </xf>
    <xf numFmtId="49" fontId="14" fillId="2" borderId="53" xfId="0" applyNumberFormat="1" applyFont="1" applyFill="1" applyBorder="1" applyAlignment="1">
      <alignment horizontal="left" vertical="center" shrinkToFit="1"/>
    </xf>
    <xf numFmtId="49" fontId="14" fillId="2" borderId="54" xfId="0" applyNumberFormat="1" applyFont="1" applyFill="1" applyBorder="1" applyAlignment="1">
      <alignment horizontal="left" vertical="center" shrinkToFit="1"/>
    </xf>
    <xf numFmtId="49" fontId="14" fillId="2" borderId="55" xfId="0" applyNumberFormat="1" applyFont="1" applyFill="1" applyBorder="1" applyAlignment="1">
      <alignment horizontal="left" vertical="center" shrinkToFit="1"/>
    </xf>
    <xf numFmtId="49" fontId="16" fillId="2" borderId="22" xfId="0" applyNumberFormat="1" applyFont="1" applyFill="1" applyBorder="1" applyAlignment="1">
      <alignment horizontal="center" vertical="center"/>
    </xf>
    <xf numFmtId="49" fontId="14" fillId="2" borderId="47" xfId="0" applyNumberFormat="1" applyFont="1" applyFill="1" applyBorder="1" applyAlignment="1">
      <alignment horizontal="center" vertical="center"/>
    </xf>
    <xf numFmtId="49" fontId="14" fillId="2" borderId="48" xfId="0" applyNumberFormat="1" applyFont="1" applyFill="1" applyBorder="1" applyAlignment="1">
      <alignment horizontal="center" vertical="center"/>
    </xf>
    <xf numFmtId="49" fontId="16" fillId="2" borderId="32" xfId="0" applyNumberFormat="1" applyFont="1" applyFill="1" applyBorder="1" applyAlignment="1">
      <alignment horizontal="center" vertical="center"/>
    </xf>
    <xf numFmtId="49" fontId="16" fillId="2" borderId="24" xfId="0" applyNumberFormat="1" applyFont="1" applyFill="1" applyBorder="1" applyAlignment="1">
      <alignment horizontal="center" vertical="center"/>
    </xf>
    <xf numFmtId="0" fontId="16" fillId="2" borderId="56" xfId="0" applyNumberFormat="1" applyFont="1" applyFill="1" applyBorder="1" applyAlignment="1">
      <alignment horizontal="left" vertical="center"/>
    </xf>
    <xf numFmtId="0" fontId="16" fillId="2" borderId="57" xfId="0" applyNumberFormat="1" applyFont="1" applyFill="1" applyBorder="1" applyAlignment="1">
      <alignment horizontal="left" vertical="center"/>
    </xf>
    <xf numFmtId="0" fontId="16" fillId="2" borderId="59" xfId="0" applyNumberFormat="1" applyFont="1" applyFill="1" applyBorder="1" applyAlignment="1">
      <alignment horizontal="left" vertical="center"/>
    </xf>
    <xf numFmtId="49" fontId="14" fillId="2" borderId="48" xfId="0" applyNumberFormat="1" applyFont="1" applyFill="1" applyBorder="1" applyAlignment="1">
      <alignment horizontal="left" vertical="center"/>
    </xf>
    <xf numFmtId="0" fontId="14" fillId="2" borderId="48" xfId="0" applyNumberFormat="1" applyFont="1" applyFill="1" applyBorder="1" applyAlignment="1">
      <alignment horizontal="left" vertical="center"/>
    </xf>
    <xf numFmtId="49" fontId="14" fillId="2" borderId="56" xfId="0" applyNumberFormat="1" applyFont="1" applyFill="1" applyBorder="1" applyAlignment="1">
      <alignment horizontal="left" vertical="center" shrinkToFit="1"/>
    </xf>
    <xf numFmtId="0" fontId="14" fillId="2" borderId="57" xfId="0" applyNumberFormat="1" applyFont="1" applyFill="1" applyBorder="1" applyAlignment="1">
      <alignment horizontal="left" vertical="center" shrinkToFit="1"/>
    </xf>
    <xf numFmtId="0" fontId="14" fillId="2" borderId="59" xfId="0" applyNumberFormat="1" applyFont="1" applyFill="1" applyBorder="1" applyAlignment="1">
      <alignment horizontal="left" vertical="center" shrinkToFit="1"/>
    </xf>
    <xf numFmtId="0" fontId="12" fillId="2" borderId="12" xfId="0" applyNumberFormat="1" applyFont="1" applyFill="1" applyBorder="1" applyAlignment="1">
      <alignment horizontal="left" vertical="center"/>
    </xf>
    <xf numFmtId="0" fontId="12" fillId="2" borderId="19" xfId="0" applyNumberFormat="1" applyFont="1" applyFill="1" applyBorder="1" applyAlignment="1">
      <alignment horizontal="left" vertical="center"/>
    </xf>
    <xf numFmtId="49" fontId="7" fillId="2" borderId="25" xfId="0" applyNumberFormat="1" applyFont="1" applyFill="1" applyBorder="1" applyAlignment="1">
      <alignment horizontal="left" vertical="center"/>
    </xf>
    <xf numFmtId="49" fontId="7" fillId="2" borderId="31" xfId="0" applyNumberFormat="1" applyFont="1" applyFill="1" applyBorder="1" applyAlignment="1">
      <alignment horizontal="left" vertical="center"/>
    </xf>
    <xf numFmtId="0" fontId="16" fillId="2" borderId="24" xfId="0" applyNumberFormat="1" applyFont="1" applyFill="1" applyBorder="1" applyAlignment="1">
      <alignment horizontal="left" vertical="center"/>
    </xf>
    <xf numFmtId="49" fontId="16" fillId="2" borderId="9" xfId="0" applyNumberFormat="1" applyFont="1" applyFill="1" applyBorder="1" applyAlignment="1">
      <alignment horizontal="left" vertical="center"/>
    </xf>
    <xf numFmtId="49" fontId="9" fillId="2" borderId="9" xfId="0" applyNumberFormat="1" applyFont="1" applyFill="1" applyBorder="1" applyAlignment="1">
      <alignment horizontal="left" vertical="center"/>
    </xf>
    <xf numFmtId="49" fontId="9" fillId="2" borderId="10" xfId="0" applyNumberFormat="1" applyFont="1" applyFill="1" applyBorder="1" applyAlignment="1">
      <alignment horizontal="left" vertical="center"/>
    </xf>
    <xf numFmtId="0" fontId="14" fillId="2" borderId="47" xfId="0" applyFont="1" applyFill="1" applyBorder="1" applyAlignment="1">
      <alignment horizontal="center" vertical="center"/>
    </xf>
    <xf numFmtId="0" fontId="14" fillId="2" borderId="48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48" xfId="0" applyNumberFormat="1" applyFont="1" applyFill="1" applyBorder="1" applyAlignment="1">
      <alignment horizontal="center" vertical="center"/>
    </xf>
    <xf numFmtId="0" fontId="7" fillId="2" borderId="24" xfId="0" applyNumberFormat="1" applyFont="1" applyFill="1" applyBorder="1" applyAlignment="1">
      <alignment horizontal="center" vertical="center"/>
    </xf>
    <xf numFmtId="0" fontId="14" fillId="2" borderId="56" xfId="0" applyNumberFormat="1" applyFont="1" applyFill="1" applyBorder="1" applyAlignment="1">
      <alignment horizontal="left" vertical="center" shrinkToFit="1"/>
    </xf>
    <xf numFmtId="0" fontId="14" fillId="2" borderId="58" xfId="0" applyNumberFormat="1" applyFont="1" applyFill="1" applyBorder="1" applyAlignment="1">
      <alignment horizontal="left" vertical="center" shrinkToFit="1"/>
    </xf>
    <xf numFmtId="49" fontId="9" fillId="2" borderId="24" xfId="0" applyNumberFormat="1" applyFont="1" applyFill="1" applyBorder="1" applyAlignment="1">
      <alignment horizontal="left" vertical="center"/>
    </xf>
    <xf numFmtId="0" fontId="9" fillId="2" borderId="24" xfId="0" applyNumberFormat="1" applyFont="1" applyFill="1" applyBorder="1" applyAlignment="1">
      <alignment horizontal="left" vertical="center"/>
    </xf>
    <xf numFmtId="0" fontId="7" fillId="2" borderId="48" xfId="0" applyNumberFormat="1" applyFont="1" applyFill="1" applyBorder="1" applyAlignment="1">
      <alignment horizontal="left" vertical="center"/>
    </xf>
    <xf numFmtId="0" fontId="7" fillId="2" borderId="50" xfId="0" applyNumberFormat="1" applyFont="1" applyFill="1" applyBorder="1" applyAlignment="1">
      <alignment horizontal="left" vertical="center"/>
    </xf>
    <xf numFmtId="0" fontId="7" fillId="2" borderId="24" xfId="0" applyNumberFormat="1" applyFont="1" applyFill="1" applyBorder="1" applyAlignment="1">
      <alignment horizontal="left" vertical="center"/>
    </xf>
    <xf numFmtId="0" fontId="7" fillId="2" borderId="52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left" vertical="center"/>
    </xf>
    <xf numFmtId="0" fontId="16" fillId="2" borderId="6" xfId="0" applyNumberFormat="1" applyFont="1" applyFill="1" applyBorder="1" applyAlignment="1">
      <alignment horizontal="left" vertical="center"/>
    </xf>
    <xf numFmtId="0" fontId="16" fillId="2" borderId="7" xfId="0" applyNumberFormat="1" applyFont="1" applyFill="1" applyBorder="1" applyAlignment="1">
      <alignment horizontal="left" vertical="center"/>
    </xf>
    <xf numFmtId="0" fontId="16" fillId="2" borderId="19" xfId="0" applyNumberFormat="1" applyFont="1" applyFill="1" applyBorder="1" applyAlignment="1">
      <alignment horizontal="center" vertical="center"/>
    </xf>
    <xf numFmtId="0" fontId="16" fillId="2" borderId="49" xfId="0" applyNumberFormat="1" applyFont="1" applyFill="1" applyBorder="1" applyAlignment="1">
      <alignment horizontal="center" vertical="center"/>
    </xf>
    <xf numFmtId="0" fontId="16" fillId="2" borderId="12" xfId="0" applyNumberFormat="1" applyFont="1" applyFill="1" applyBorder="1" applyAlignment="1">
      <alignment horizontal="left" vertical="center"/>
    </xf>
    <xf numFmtId="0" fontId="16" fillId="2" borderId="19" xfId="0" applyNumberFormat="1" applyFont="1" applyFill="1" applyBorder="1" applyAlignment="1">
      <alignment horizontal="left" vertical="center"/>
    </xf>
    <xf numFmtId="0" fontId="16" fillId="2" borderId="49" xfId="0" applyNumberFormat="1" applyFont="1" applyFill="1" applyBorder="1" applyAlignment="1">
      <alignment horizontal="left" vertical="center"/>
    </xf>
    <xf numFmtId="0" fontId="8" fillId="2" borderId="0" xfId="0" applyFont="1" applyFill="1" applyAlignment="1">
      <alignment horizontal="distributed" vertical="center" indent="12"/>
    </xf>
    <xf numFmtId="0" fontId="10" fillId="2" borderId="29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</cellXfs>
  <cellStyles count="1">
    <cellStyle name="標準" xfId="0" builtinId="0"/>
  </cellStyles>
  <dxfs count="7">
    <dxf>
      <font>
        <color theme="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4"/>
  <sheetViews>
    <sheetView tabSelected="1" zoomScaleNormal="100" workbookViewId="0">
      <selection activeCell="A2" sqref="A2"/>
    </sheetView>
  </sheetViews>
  <sheetFormatPr defaultRowHeight="12" x14ac:dyDescent="0.15"/>
  <cols>
    <col min="1" max="36" width="2.5" style="5" customWidth="1"/>
    <col min="37" max="16384" width="9" style="5"/>
  </cols>
  <sheetData>
    <row r="1" spans="1:37" ht="15" customHeight="1" x14ac:dyDescent="0.15">
      <c r="A1" s="181" t="s">
        <v>16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"/>
      <c r="N1" s="1"/>
      <c r="O1" s="1"/>
      <c r="P1" s="1"/>
      <c r="Q1" s="1"/>
      <c r="R1" s="1"/>
      <c r="S1" s="1" t="s">
        <v>30</v>
      </c>
      <c r="T1" s="55"/>
      <c r="U1" s="55"/>
      <c r="V1" s="55"/>
      <c r="W1" s="1" t="s">
        <v>31</v>
      </c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7" ht="15" customHeight="1" x14ac:dyDescent="0.15">
      <c r="A2" s="181" t="s">
        <v>47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"/>
      <c r="P2" s="1"/>
      <c r="Q2" s="1"/>
      <c r="R2" s="1"/>
      <c r="S2" s="1" t="s">
        <v>41</v>
      </c>
      <c r="T2" s="1" t="s">
        <v>42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7" ht="15" customHeight="1" x14ac:dyDescent="0.15">
      <c r="A3" s="25"/>
      <c r="B3" s="25"/>
      <c r="C3" s="25"/>
      <c r="D3" s="25"/>
      <c r="E3" s="25"/>
      <c r="F3" s="25"/>
      <c r="G3" s="25"/>
      <c r="H3" s="25"/>
      <c r="I3" s="25"/>
      <c r="J3" s="2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7" ht="15" customHeight="1" thickBot="1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7" ht="15" customHeight="1" x14ac:dyDescent="0.15">
      <c r="A5" s="67" t="s">
        <v>17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71"/>
      <c r="P5" s="73" t="s">
        <v>28</v>
      </c>
      <c r="Q5" s="73"/>
      <c r="R5" s="73"/>
      <c r="S5" s="73"/>
      <c r="T5" s="73"/>
      <c r="U5" s="73"/>
      <c r="V5" s="73"/>
      <c r="W5" s="73"/>
      <c r="X5" s="73"/>
      <c r="Y5" s="73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9" t="s">
        <v>5</v>
      </c>
    </row>
    <row r="6" spans="1:37" ht="15" customHeight="1" thickBot="1" x14ac:dyDescent="0.2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2"/>
      <c r="P6" s="39"/>
      <c r="Q6" s="39"/>
      <c r="R6" s="39"/>
      <c r="S6" s="39"/>
      <c r="T6" s="39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9" t="s">
        <v>6</v>
      </c>
    </row>
    <row r="7" spans="1:37" ht="15" customHeight="1" x14ac:dyDescent="0.15">
      <c r="A7" s="125" t="s">
        <v>18</v>
      </c>
      <c r="B7" s="126"/>
      <c r="C7" s="126"/>
      <c r="D7" s="126"/>
      <c r="E7" s="126"/>
      <c r="F7" s="127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9"/>
      <c r="U7" s="80" t="s">
        <v>29</v>
      </c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2"/>
      <c r="AJ7" s="1"/>
      <c r="AK7" s="19" t="s">
        <v>7</v>
      </c>
    </row>
    <row r="8" spans="1:37" ht="15" customHeight="1" x14ac:dyDescent="0.15">
      <c r="A8" s="89" t="s">
        <v>19</v>
      </c>
      <c r="B8" s="90"/>
      <c r="C8" s="90"/>
      <c r="D8" s="90"/>
      <c r="E8" s="90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74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6"/>
      <c r="AJ8" s="1"/>
      <c r="AK8" s="19" t="s">
        <v>8</v>
      </c>
    </row>
    <row r="9" spans="1:37" ht="15" customHeight="1" x14ac:dyDescent="0.15">
      <c r="A9" s="91"/>
      <c r="B9" s="61"/>
      <c r="C9" s="61"/>
      <c r="D9" s="61"/>
      <c r="E9" s="61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77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9"/>
      <c r="AJ9" s="1"/>
      <c r="AK9" s="19" t="s">
        <v>9</v>
      </c>
    </row>
    <row r="10" spans="1:37" ht="15" customHeight="1" x14ac:dyDescent="0.15">
      <c r="A10" s="83" t="s">
        <v>18</v>
      </c>
      <c r="B10" s="84"/>
      <c r="C10" s="84"/>
      <c r="D10" s="84"/>
      <c r="E10" s="84"/>
      <c r="F10" s="104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6"/>
      <c r="AJ10" s="1"/>
      <c r="AK10" s="19" t="s">
        <v>10</v>
      </c>
    </row>
    <row r="11" spans="1:37" ht="15" customHeight="1" x14ac:dyDescent="0.15">
      <c r="A11" s="120" t="s">
        <v>20</v>
      </c>
      <c r="B11" s="108"/>
      <c r="C11" s="108"/>
      <c r="D11" s="108"/>
      <c r="E11" s="121"/>
      <c r="F11" s="20" t="s">
        <v>21</v>
      </c>
      <c r="G11" s="108"/>
      <c r="H11" s="108"/>
      <c r="I11" s="108"/>
      <c r="J11" s="21" t="s">
        <v>22</v>
      </c>
      <c r="K11" s="108"/>
      <c r="L11" s="108"/>
      <c r="M11" s="108"/>
      <c r="N11" s="108"/>
      <c r="O11" s="95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10"/>
      <c r="AJ11" s="1"/>
      <c r="AK11" s="19" t="s">
        <v>11</v>
      </c>
    </row>
    <row r="12" spans="1:37" ht="15" customHeight="1" x14ac:dyDescent="0.15">
      <c r="A12" s="120"/>
      <c r="B12" s="108"/>
      <c r="C12" s="108"/>
      <c r="D12" s="108"/>
      <c r="E12" s="121"/>
      <c r="F12" s="111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3"/>
      <c r="AJ12" s="1"/>
      <c r="AK12" s="19" t="s">
        <v>12</v>
      </c>
    </row>
    <row r="13" spans="1:37" ht="15" customHeight="1" x14ac:dyDescent="0.15">
      <c r="A13" s="120"/>
      <c r="B13" s="108"/>
      <c r="C13" s="108"/>
      <c r="D13" s="108"/>
      <c r="E13" s="121"/>
      <c r="F13" s="114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6"/>
      <c r="AJ13" s="1"/>
      <c r="AK13" s="19" t="s">
        <v>13</v>
      </c>
    </row>
    <row r="14" spans="1:37" ht="15" customHeight="1" x14ac:dyDescent="0.15">
      <c r="A14" s="122"/>
      <c r="B14" s="123"/>
      <c r="C14" s="123"/>
      <c r="D14" s="123"/>
      <c r="E14" s="124"/>
      <c r="F14" s="61" t="s">
        <v>23</v>
      </c>
      <c r="G14" s="61"/>
      <c r="H14" s="117"/>
      <c r="I14" s="88"/>
      <c r="J14" s="88"/>
      <c r="K14" s="88"/>
      <c r="L14" s="22" t="s">
        <v>22</v>
      </c>
      <c r="M14" s="88"/>
      <c r="N14" s="88"/>
      <c r="O14" s="88"/>
      <c r="P14" s="23" t="s">
        <v>22</v>
      </c>
      <c r="Q14" s="88"/>
      <c r="R14" s="88"/>
      <c r="S14" s="88"/>
      <c r="T14" s="130"/>
      <c r="U14" s="61" t="s">
        <v>24</v>
      </c>
      <c r="V14" s="61"/>
      <c r="W14" s="117"/>
      <c r="X14" s="88"/>
      <c r="Y14" s="88"/>
      <c r="Z14" s="88"/>
      <c r="AA14" s="22" t="s">
        <v>22</v>
      </c>
      <c r="AB14" s="88"/>
      <c r="AC14" s="88"/>
      <c r="AD14" s="88"/>
      <c r="AE14" s="23" t="s">
        <v>22</v>
      </c>
      <c r="AF14" s="88"/>
      <c r="AG14" s="88"/>
      <c r="AH14" s="88"/>
      <c r="AI14" s="107"/>
      <c r="AJ14" s="1"/>
      <c r="AK14" s="19" t="s">
        <v>14</v>
      </c>
    </row>
    <row r="15" spans="1:37" ht="15" customHeight="1" x14ac:dyDescent="0.15">
      <c r="A15" s="83" t="s">
        <v>18</v>
      </c>
      <c r="B15" s="84"/>
      <c r="C15" s="84"/>
      <c r="D15" s="84"/>
      <c r="E15" s="84"/>
      <c r="F15" s="85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7"/>
      <c r="U15" s="61" t="s">
        <v>25</v>
      </c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2"/>
      <c r="AJ15" s="1"/>
    </row>
    <row r="16" spans="1:37" ht="15" customHeight="1" x14ac:dyDescent="0.15">
      <c r="A16" s="89" t="s">
        <v>26</v>
      </c>
      <c r="B16" s="90"/>
      <c r="C16" s="90"/>
      <c r="D16" s="90"/>
      <c r="E16" s="90"/>
      <c r="F16" s="93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5"/>
      <c r="U16" s="99" t="s">
        <v>23</v>
      </c>
      <c r="V16" s="61"/>
      <c r="W16" s="61"/>
      <c r="X16" s="61"/>
      <c r="Y16" s="61"/>
      <c r="Z16" s="61" t="s">
        <v>22</v>
      </c>
      <c r="AA16" s="61"/>
      <c r="AB16" s="61"/>
      <c r="AC16" s="61"/>
      <c r="AD16" s="61"/>
      <c r="AE16" s="61" t="s">
        <v>39</v>
      </c>
      <c r="AF16" s="61"/>
      <c r="AG16" s="61"/>
      <c r="AH16" s="61"/>
      <c r="AI16" s="62"/>
      <c r="AJ16" s="1"/>
    </row>
    <row r="17" spans="1:36" ht="15" customHeight="1" x14ac:dyDescent="0.15">
      <c r="A17" s="91"/>
      <c r="B17" s="61"/>
      <c r="C17" s="61"/>
      <c r="D17" s="61"/>
      <c r="E17" s="61"/>
      <c r="F17" s="96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8"/>
      <c r="U17" s="99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2"/>
      <c r="AJ17" s="1"/>
    </row>
    <row r="18" spans="1:36" ht="15" customHeight="1" thickBot="1" x14ac:dyDescent="0.2">
      <c r="A18" s="92"/>
      <c r="B18" s="63"/>
      <c r="C18" s="63"/>
      <c r="D18" s="63"/>
      <c r="E18" s="63"/>
      <c r="F18" s="63" t="s">
        <v>27</v>
      </c>
      <c r="G18" s="63"/>
      <c r="H18" s="63"/>
      <c r="I18" s="64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6"/>
      <c r="AJ18" s="1"/>
    </row>
    <row r="19" spans="1:36" ht="12" customHeight="1" x14ac:dyDescent="0.15">
      <c r="A19" s="1"/>
      <c r="B19" s="1"/>
      <c r="C19" s="1"/>
      <c r="D19" s="1"/>
      <c r="E19" s="1"/>
      <c r="F19" s="1"/>
      <c r="G19" s="1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"/>
      <c r="S19" s="1"/>
      <c r="T19" s="1"/>
      <c r="U19" s="1"/>
      <c r="V19" s="1"/>
      <c r="W19" s="1"/>
      <c r="X19" s="1"/>
      <c r="Y19" s="1"/>
      <c r="Z19" s="24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15" customHeight="1" x14ac:dyDescent="0.15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3"/>
      <c r="S20" s="3"/>
      <c r="T20" s="3"/>
      <c r="U20" s="59"/>
      <c r="V20" s="59"/>
      <c r="W20" s="59"/>
      <c r="X20" s="59"/>
      <c r="Y20" s="1"/>
      <c r="Z20" s="24"/>
      <c r="AA20" s="1"/>
      <c r="AB20" s="1"/>
      <c r="AC20" s="60" t="s">
        <v>1</v>
      </c>
      <c r="AD20" s="60"/>
      <c r="AE20" s="60"/>
      <c r="AF20" s="60"/>
      <c r="AG20" s="60"/>
      <c r="AH20" s="60"/>
      <c r="AI20" s="60"/>
      <c r="AJ20" s="1"/>
    </row>
    <row r="21" spans="1:36" ht="15" customHeight="1" thickBot="1" x14ac:dyDescent="0.2">
      <c r="A21" s="2"/>
      <c r="B21" s="4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3"/>
      <c r="S21" s="119"/>
      <c r="T21" s="119"/>
      <c r="U21" s="118"/>
      <c r="V21" s="118"/>
      <c r="W21" s="118"/>
      <c r="X21" s="118"/>
      <c r="Y21" s="2"/>
      <c r="Z21" s="24"/>
      <c r="AA21" s="1"/>
      <c r="AB21" s="1"/>
      <c r="AC21" s="58" t="s">
        <v>0</v>
      </c>
      <c r="AD21" s="59"/>
      <c r="AE21" s="59"/>
      <c r="AF21" s="56">
        <f>LEN(SUBSTITUTE(A22,CHAR(10),""))</f>
        <v>0</v>
      </c>
      <c r="AG21" s="56"/>
      <c r="AH21" s="56"/>
      <c r="AI21" s="57"/>
      <c r="AJ21" s="1"/>
    </row>
    <row r="22" spans="1:36" ht="15" customHeight="1" x14ac:dyDescent="0.15">
      <c r="A22" s="46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8"/>
      <c r="AJ22" s="1"/>
    </row>
    <row r="23" spans="1:36" ht="15" customHeight="1" x14ac:dyDescent="0.15">
      <c r="A23" s="49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1"/>
      <c r="AJ23" s="1"/>
    </row>
    <row r="24" spans="1:36" ht="15" customHeight="1" x14ac:dyDescent="0.15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1"/>
      <c r="AJ24" s="1"/>
    </row>
    <row r="25" spans="1:36" ht="15" customHeight="1" x14ac:dyDescent="0.15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1"/>
      <c r="AJ25" s="1"/>
    </row>
    <row r="26" spans="1:36" ht="15" customHeight="1" x14ac:dyDescent="0.15">
      <c r="A26" s="49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1"/>
      <c r="AJ26" s="1"/>
    </row>
    <row r="27" spans="1:36" ht="15" customHeight="1" x14ac:dyDescent="0.15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1"/>
      <c r="AJ27" s="1"/>
    </row>
    <row r="28" spans="1:36" ht="15" customHeight="1" x14ac:dyDescent="0.15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1"/>
      <c r="AJ28" s="1"/>
    </row>
    <row r="29" spans="1:36" ht="15" customHeight="1" x14ac:dyDescent="0.1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1"/>
      <c r="AJ29" s="1"/>
    </row>
    <row r="30" spans="1:36" ht="15" customHeight="1" x14ac:dyDescent="0.15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1"/>
      <c r="AJ30" s="1"/>
    </row>
    <row r="31" spans="1:36" ht="15" customHeight="1" x14ac:dyDescent="0.15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1"/>
      <c r="AJ31" s="1"/>
    </row>
    <row r="32" spans="1:36" ht="15" customHeight="1" x14ac:dyDescent="0.15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1"/>
      <c r="AJ32" s="1"/>
    </row>
    <row r="33" spans="1:36" ht="15" customHeight="1" x14ac:dyDescent="0.15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1"/>
      <c r="AJ33" s="1"/>
    </row>
    <row r="34" spans="1:36" ht="15" customHeight="1" x14ac:dyDescent="0.1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1"/>
      <c r="AJ34" s="1"/>
    </row>
    <row r="35" spans="1:36" ht="15" customHeight="1" x14ac:dyDescent="0.1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1"/>
      <c r="AJ35" s="1"/>
    </row>
    <row r="36" spans="1:36" ht="15" customHeight="1" x14ac:dyDescent="0.15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1"/>
      <c r="AJ36" s="1"/>
    </row>
    <row r="37" spans="1:36" ht="15" customHeight="1" thickBot="1" x14ac:dyDescent="0.2">
      <c r="A37" s="52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4"/>
      <c r="AJ37" s="1"/>
    </row>
    <row r="38" spans="1:36" ht="15" customHeight="1" x14ac:dyDescent="0.15">
      <c r="A38" s="101" t="s">
        <v>3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ht="15" customHeight="1" x14ac:dyDescent="0.15">
      <c r="A39" s="100" t="s">
        <v>37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15" customHeight="1" x14ac:dyDescent="0.15">
      <c r="A40" s="100" t="s">
        <v>38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x14ac:dyDescent="0.15">
      <c r="A41" s="1" t="s">
        <v>44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4" spans="1:36" x14ac:dyDescent="0.15">
      <c r="B44" s="7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</sheetData>
  <mergeCells count="48">
    <mergeCell ref="U21:X21"/>
    <mergeCell ref="S21:T21"/>
    <mergeCell ref="A11:E14"/>
    <mergeCell ref="G11:I11"/>
    <mergeCell ref="U20:X20"/>
    <mergeCell ref="A7:E7"/>
    <mergeCell ref="F7:T7"/>
    <mergeCell ref="Q14:T14"/>
    <mergeCell ref="U14:V14"/>
    <mergeCell ref="W14:Z14"/>
    <mergeCell ref="A39:X39"/>
    <mergeCell ref="A40:X40"/>
    <mergeCell ref="A38:X38"/>
    <mergeCell ref="A8:E9"/>
    <mergeCell ref="F8:T9"/>
    <mergeCell ref="A10:E10"/>
    <mergeCell ref="F10:AI10"/>
    <mergeCell ref="AA16:AD17"/>
    <mergeCell ref="AE16:AE17"/>
    <mergeCell ref="AF14:AI14"/>
    <mergeCell ref="K11:N11"/>
    <mergeCell ref="O11:AI11"/>
    <mergeCell ref="F12:AI13"/>
    <mergeCell ref="F14:G14"/>
    <mergeCell ref="H14:K14"/>
    <mergeCell ref="M14:O14"/>
    <mergeCell ref="AB14:AD14"/>
    <mergeCell ref="A16:E18"/>
    <mergeCell ref="F16:T17"/>
    <mergeCell ref="U16:U17"/>
    <mergeCell ref="V16:Y17"/>
    <mergeCell ref="Z16:Z17"/>
    <mergeCell ref="A22:AI37"/>
    <mergeCell ref="T1:V1"/>
    <mergeCell ref="AF21:AI21"/>
    <mergeCell ref="AC21:AE21"/>
    <mergeCell ref="AC20:AI20"/>
    <mergeCell ref="AF16:AI17"/>
    <mergeCell ref="F18:H18"/>
    <mergeCell ref="I18:AI18"/>
    <mergeCell ref="A5:E6"/>
    <mergeCell ref="F5:O6"/>
    <mergeCell ref="P5:Y5"/>
    <mergeCell ref="U8:AI9"/>
    <mergeCell ref="U7:AI7"/>
    <mergeCell ref="A15:E15"/>
    <mergeCell ref="F15:T15"/>
    <mergeCell ref="U15:AI15"/>
  </mergeCells>
  <phoneticPr fontId="1" type="Hiragana" alignment="distributed"/>
  <conditionalFormatting sqref="F5:O6">
    <cfRule type="cellIs" dxfId="6" priority="6" stopIfTrue="1" operator="equal">
      <formula>""</formula>
    </cfRule>
  </conditionalFormatting>
  <conditionalFormatting sqref="F8:T9">
    <cfRule type="cellIs" dxfId="5" priority="4" operator="equal">
      <formula>""</formula>
    </cfRule>
  </conditionalFormatting>
  <conditionalFormatting sqref="F7:T7">
    <cfRule type="cellIs" dxfId="4" priority="3" stopIfTrue="1" operator="equal">
      <formula>""</formula>
    </cfRule>
  </conditionalFormatting>
  <conditionalFormatting sqref="F5:Y5 F7:AI10 F6:O6 F12:AI13 F11:N11 F15:AI15 H14:T14 W14:AI14 I18:AI18 F16:T17 AF16:AI17 AA16:AD17 V16:Y17">
    <cfRule type="cellIs" dxfId="3" priority="2" stopIfTrue="1" operator="equal">
      <formula>""</formula>
    </cfRule>
  </conditionalFormatting>
  <conditionalFormatting sqref="A22:AI37">
    <cfRule type="cellIs" dxfId="2" priority="1" stopIfTrue="1" operator="equal">
      <formula>""</formula>
    </cfRule>
  </conditionalFormatting>
  <dataValidations count="2">
    <dataValidation operator="greaterThanOrEqual" showInputMessage="1" showErrorMessage="1" errorTitle="半角で入力ください" error="半角で入力してください" promptTitle="半角で入力ください" sqref="G11:I11"/>
    <dataValidation type="list" allowBlank="1" showInputMessage="1" showErrorMessage="1" sqref="F5:O6">
      <formula1>$AK$5:$AK$14</formula1>
    </dataValidation>
  </dataValidations>
  <pageMargins left="0.82677165354330717" right="0.78740157480314965" top="1.1811023622047245" bottom="0.98425196850393704" header="0.31496062992125984" footer="0.31496062992125984"/>
  <pageSetup paperSize="9" scale="96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K36"/>
  <sheetViews>
    <sheetView zoomScaleNormal="100" workbookViewId="0">
      <selection activeCell="K15" sqref="K15"/>
    </sheetView>
  </sheetViews>
  <sheetFormatPr defaultRowHeight="13.5" x14ac:dyDescent="0.15"/>
  <cols>
    <col min="1" max="1" width="2.375" style="8" customWidth="1"/>
    <col min="2" max="21" width="4.875" style="8" customWidth="1"/>
    <col min="22" max="22" width="1" style="8" customWidth="1"/>
    <col min="23" max="23" width="16" style="8" customWidth="1"/>
    <col min="24" max="16384" width="9" style="8"/>
  </cols>
  <sheetData>
    <row r="1" spans="2:37" x14ac:dyDescent="0.15">
      <c r="B1" s="1" t="s">
        <v>40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2:37" ht="14.25" x14ac:dyDescent="0.15">
      <c r="B2" s="177" t="s">
        <v>46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</row>
    <row r="3" spans="2:37" ht="21.75" customHeight="1" x14ac:dyDescent="0.15">
      <c r="B3" s="177" t="s">
        <v>43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</row>
    <row r="4" spans="2:37" ht="14.25" thickBot="1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32" t="s">
        <v>33</v>
      </c>
      <c r="S4" s="9"/>
      <c r="T4" s="9"/>
      <c r="U4" s="9"/>
    </row>
    <row r="5" spans="2:37" ht="30" customHeight="1" thickBot="1" x14ac:dyDescent="0.2">
      <c r="B5" s="167"/>
      <c r="C5" s="167"/>
      <c r="D5" s="168"/>
      <c r="E5" s="168"/>
      <c r="F5" s="168"/>
      <c r="G5" s="37"/>
      <c r="H5" s="37"/>
      <c r="I5" s="37"/>
      <c r="J5" s="38"/>
      <c r="K5" s="180" t="s">
        <v>2</v>
      </c>
      <c r="L5" s="179"/>
      <c r="M5" s="179">
        <f>紹介文入力シート!F5</f>
        <v>0</v>
      </c>
      <c r="N5" s="179"/>
      <c r="O5" s="179"/>
      <c r="P5" s="178" t="s">
        <v>15</v>
      </c>
      <c r="Q5" s="178"/>
      <c r="R5" s="153"/>
      <c r="S5" s="153"/>
      <c r="T5" s="154"/>
      <c r="U5" s="9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</row>
    <row r="6" spans="2:37" ht="15" customHeight="1" x14ac:dyDescent="0.15">
      <c r="B6" s="151" t="s">
        <v>34</v>
      </c>
      <c r="C6" s="152"/>
      <c r="D6" s="159">
        <f>紹介文入力シート!F7</f>
        <v>0</v>
      </c>
      <c r="E6" s="141"/>
      <c r="F6" s="141"/>
      <c r="G6" s="141"/>
      <c r="H6" s="141"/>
      <c r="I6" s="141"/>
      <c r="J6" s="141"/>
      <c r="K6" s="160"/>
      <c r="L6" s="157" t="s">
        <v>36</v>
      </c>
      <c r="M6" s="157"/>
      <c r="N6" s="163" t="str">
        <f>IF(紹介文入力シート!U8="","",紹介文入力シート!U8)</f>
        <v/>
      </c>
      <c r="O6" s="163"/>
      <c r="P6" s="163"/>
      <c r="Q6" s="163"/>
      <c r="R6" s="163"/>
      <c r="S6" s="163"/>
      <c r="T6" s="164"/>
      <c r="U6" s="9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</row>
    <row r="7" spans="2:37" ht="27" customHeight="1" thickBot="1" x14ac:dyDescent="0.2">
      <c r="B7" s="155" t="s">
        <v>35</v>
      </c>
      <c r="C7" s="156"/>
      <c r="D7" s="161">
        <f>紹介文入力シート!F8</f>
        <v>0</v>
      </c>
      <c r="E7" s="162"/>
      <c r="F7" s="162"/>
      <c r="G7" s="162"/>
      <c r="H7" s="162"/>
      <c r="I7" s="162"/>
      <c r="J7" s="162"/>
      <c r="K7" s="162"/>
      <c r="L7" s="158"/>
      <c r="M7" s="158"/>
      <c r="N7" s="165"/>
      <c r="O7" s="165"/>
      <c r="P7" s="165"/>
      <c r="Q7" s="165"/>
      <c r="R7" s="165"/>
      <c r="S7" s="165"/>
      <c r="T7" s="166"/>
      <c r="U7" s="9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</row>
    <row r="8" spans="2:37" ht="17.25" customHeight="1" x14ac:dyDescent="0.15">
      <c r="B8" s="131" t="s">
        <v>18</v>
      </c>
      <c r="C8" s="132"/>
      <c r="D8" s="140">
        <f>紹介文入力シート!F10</f>
        <v>0</v>
      </c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2"/>
      <c r="U8" s="31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3"/>
    </row>
    <row r="9" spans="2:37" ht="17.25" customHeight="1" x14ac:dyDescent="0.15">
      <c r="B9" s="91" t="s">
        <v>20</v>
      </c>
      <c r="C9" s="61"/>
      <c r="D9" s="143" t="str">
        <f>CONCATENATE(紹介文入力シート!F11,紹介文入力シート!G11,紹介文入力シート!J11,紹介文入力シート!K11)</f>
        <v>〒－</v>
      </c>
      <c r="E9" s="144"/>
      <c r="F9" s="144"/>
      <c r="G9" s="144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3"/>
      <c r="U9" s="26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3"/>
    </row>
    <row r="10" spans="2:37" ht="24.75" customHeight="1" x14ac:dyDescent="0.15">
      <c r="B10" s="91"/>
      <c r="C10" s="61"/>
      <c r="D10" s="145">
        <f>紹介文入力シート!F12</f>
        <v>0</v>
      </c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6"/>
      <c r="U10" s="26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3"/>
    </row>
    <row r="11" spans="2:37" ht="17.25" customHeight="1" thickBot="1" x14ac:dyDescent="0.2">
      <c r="B11" s="133"/>
      <c r="C11" s="134"/>
      <c r="D11" s="147" t="str">
        <f>CONCATENATE(紹介文入力シート!F14,紹介文入力シート!H14,紹介文入力シート!L14,紹介文入力シート!M14,紹介文入力シート!P14,紹介文入力シート!Q14)</f>
        <v>TEL－－</v>
      </c>
      <c r="E11" s="147"/>
      <c r="F11" s="147"/>
      <c r="G11" s="147"/>
      <c r="H11" s="147"/>
      <c r="I11" s="147"/>
      <c r="J11" s="147"/>
      <c r="K11" s="147"/>
      <c r="L11" s="174" t="str">
        <f>CONCATENATE(紹介文入力シート!U14,紹介文入力シート!W14,紹介文入力シート!AA14,紹介文入力シート!AB14,紹介文入力シート!AE14,紹介文入力シート!AF14)</f>
        <v>FAX－－</v>
      </c>
      <c r="M11" s="175"/>
      <c r="N11" s="175"/>
      <c r="O11" s="175"/>
      <c r="P11" s="175"/>
      <c r="Q11" s="175"/>
      <c r="R11" s="175"/>
      <c r="S11" s="175"/>
      <c r="T11" s="176"/>
      <c r="U11" s="26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3"/>
    </row>
    <row r="12" spans="2:37" ht="17.25" customHeight="1" x14ac:dyDescent="0.15">
      <c r="B12" s="131" t="s">
        <v>18</v>
      </c>
      <c r="C12" s="132"/>
      <c r="D12" s="138">
        <f>紹介文入力シート!F15</f>
        <v>0</v>
      </c>
      <c r="E12" s="139"/>
      <c r="F12" s="139"/>
      <c r="G12" s="139"/>
      <c r="H12" s="139"/>
      <c r="I12" s="139"/>
      <c r="J12" s="139"/>
      <c r="K12" s="139"/>
      <c r="L12" s="135" t="s">
        <v>25</v>
      </c>
      <c r="M12" s="136"/>
      <c r="N12" s="136"/>
      <c r="O12" s="136"/>
      <c r="P12" s="136"/>
      <c r="Q12" s="136"/>
      <c r="R12" s="136"/>
      <c r="S12" s="136"/>
      <c r="T12" s="137"/>
      <c r="U12" s="26"/>
      <c r="V12" s="33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3"/>
    </row>
    <row r="13" spans="2:37" ht="24.75" customHeight="1" x14ac:dyDescent="0.15">
      <c r="B13" s="91" t="s">
        <v>26</v>
      </c>
      <c r="C13" s="61"/>
      <c r="D13" s="169">
        <f>紹介文入力シート!F16</f>
        <v>0</v>
      </c>
      <c r="E13" s="169"/>
      <c r="F13" s="169"/>
      <c r="G13" s="169"/>
      <c r="H13" s="169"/>
      <c r="I13" s="169"/>
      <c r="J13" s="169"/>
      <c r="K13" s="169"/>
      <c r="L13" s="170" t="str">
        <f>CONCATENATE(紹介文入力シート!V16,紹介文入力シート!Z16,紹介文入力シート!AA16,紹介文入力シート!AE16,紹介文入力シート!AF16)</f>
        <v>－－</v>
      </c>
      <c r="M13" s="170"/>
      <c r="N13" s="170"/>
      <c r="O13" s="170"/>
      <c r="P13" s="170"/>
      <c r="Q13" s="170"/>
      <c r="R13" s="170"/>
      <c r="S13" s="170"/>
      <c r="T13" s="171"/>
      <c r="U13" s="26"/>
      <c r="V13" s="34"/>
      <c r="W13" s="35"/>
      <c r="X13" s="35"/>
      <c r="Y13" s="35"/>
      <c r="Z13" s="35"/>
      <c r="AA13" s="35"/>
      <c r="AB13" s="35"/>
      <c r="AC13" s="35"/>
      <c r="AD13" s="35"/>
      <c r="AE13" s="35"/>
      <c r="AF13" s="35" t="s">
        <v>22</v>
      </c>
      <c r="AG13" s="35" t="s">
        <v>32</v>
      </c>
      <c r="AH13" s="35"/>
      <c r="AI13" s="35"/>
      <c r="AJ13" s="35"/>
      <c r="AK13" s="33"/>
    </row>
    <row r="14" spans="2:37" ht="18" thickBot="1" x14ac:dyDescent="0.2">
      <c r="B14" s="92"/>
      <c r="C14" s="63"/>
      <c r="D14" s="148" t="s">
        <v>27</v>
      </c>
      <c r="E14" s="148"/>
      <c r="F14" s="149">
        <f>紹介文入力シート!I18</f>
        <v>0</v>
      </c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50"/>
      <c r="U14" s="26"/>
      <c r="V14" s="34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3"/>
    </row>
    <row r="15" spans="2:37" s="17" customFormat="1" ht="9.75" customHeight="1" x14ac:dyDescent="0.15">
      <c r="B15" s="27"/>
      <c r="C15" s="27"/>
      <c r="D15" s="28"/>
      <c r="E15" s="28"/>
      <c r="F15" s="28"/>
      <c r="G15" s="9"/>
      <c r="H15" s="9"/>
      <c r="I15" s="9"/>
      <c r="J15" s="9"/>
      <c r="K15" s="9"/>
      <c r="L15" s="9"/>
      <c r="M15" s="9"/>
      <c r="N15" s="9"/>
      <c r="O15" s="9"/>
      <c r="P15" s="29"/>
      <c r="Q15" s="29"/>
      <c r="R15" s="30"/>
      <c r="S15" s="30"/>
      <c r="T15" s="9"/>
      <c r="U15" s="9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6"/>
    </row>
    <row r="16" spans="2:37" s="17" customFormat="1" ht="14.25" thickBot="1" x14ac:dyDescent="0.2">
      <c r="B16" s="9" t="s">
        <v>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2:36" ht="15" customHeight="1" x14ac:dyDescent="0.15"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7"/>
      <c r="W17" s="18" t="s">
        <v>4</v>
      </c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2:36" s="17" customFormat="1" ht="30" customHeight="1" x14ac:dyDescent="0.15">
      <c r="B18" s="40" t="str">
        <f>MID(紹介文入力シート!$A$22,1,1)</f>
        <v/>
      </c>
      <c r="C18" s="41" t="str">
        <f>MID(紹介文入力シート!$A$22,2,1)</f>
        <v/>
      </c>
      <c r="D18" s="41" t="str">
        <f>MID(紹介文入力シート!$A$22,3,1)</f>
        <v/>
      </c>
      <c r="E18" s="41" t="str">
        <f>MID(紹介文入力シート!$A$22,4,1)</f>
        <v/>
      </c>
      <c r="F18" s="41" t="str">
        <f>MID(紹介文入力シート!$A$22,5,1)</f>
        <v/>
      </c>
      <c r="G18" s="41" t="str">
        <f>MID(紹介文入力シート!$A$22,6,1)</f>
        <v/>
      </c>
      <c r="H18" s="41" t="str">
        <f>MID(紹介文入力シート!$A$22,7,1)</f>
        <v/>
      </c>
      <c r="I18" s="41" t="str">
        <f>MID(紹介文入力シート!$A$22,8,1)</f>
        <v/>
      </c>
      <c r="J18" s="41" t="str">
        <f>MID(紹介文入力シート!$A$22,9,1)</f>
        <v/>
      </c>
      <c r="K18" s="41" t="str">
        <f>MID(紹介文入力シート!$A$22,10,1)</f>
        <v/>
      </c>
      <c r="L18" s="41" t="str">
        <f>MID(紹介文入力シート!$A$22,11,1)</f>
        <v/>
      </c>
      <c r="M18" s="41" t="str">
        <f>MID(紹介文入力シート!$A$22,12,1)</f>
        <v/>
      </c>
      <c r="N18" s="41" t="str">
        <f>MID(紹介文入力シート!$A$22,13,1)</f>
        <v/>
      </c>
      <c r="O18" s="41" t="str">
        <f>MID(紹介文入力シート!$A$22,14,1)</f>
        <v/>
      </c>
      <c r="P18" s="41" t="str">
        <f>MID(紹介文入力シート!$A$22,15,1)</f>
        <v/>
      </c>
      <c r="Q18" s="41" t="str">
        <f>MID(紹介文入力シート!$A$22,16,1)</f>
        <v/>
      </c>
      <c r="R18" s="41" t="str">
        <f>MID(紹介文入力シート!$A$22,17,1)</f>
        <v/>
      </c>
      <c r="S18" s="41" t="str">
        <f>MID(紹介文入力シート!$A$22,18,1)</f>
        <v/>
      </c>
      <c r="T18" s="41" t="str">
        <f>MID(紹介文入力シート!$A$22,19,1)</f>
        <v/>
      </c>
      <c r="U18" s="42" t="str">
        <f>MID(紹介文入力シート!$A$22,20,1)</f>
        <v/>
      </c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2:36" ht="15" customHeight="1" x14ac:dyDescent="0.15"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6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2:36" s="17" customFormat="1" ht="30" customHeight="1" x14ac:dyDescent="0.15">
      <c r="B20" s="40" t="str">
        <f>MID(紹介文入力シート!$A$22,21,1)</f>
        <v/>
      </c>
      <c r="C20" s="41" t="str">
        <f>MID(紹介文入力シート!$A$22,22,1)</f>
        <v/>
      </c>
      <c r="D20" s="41" t="str">
        <f>MID(紹介文入力シート!$A$22,23,1)</f>
        <v/>
      </c>
      <c r="E20" s="41" t="str">
        <f>MID(紹介文入力シート!$A$22,24,1)</f>
        <v/>
      </c>
      <c r="F20" s="41" t="str">
        <f>MID(紹介文入力シート!$A$22,25,1)</f>
        <v/>
      </c>
      <c r="G20" s="41" t="str">
        <f>MID(紹介文入力シート!$A$22,26,1)</f>
        <v/>
      </c>
      <c r="H20" s="41" t="str">
        <f>MID(紹介文入力シート!$A$22,27,1)</f>
        <v/>
      </c>
      <c r="I20" s="41" t="str">
        <f>MID(紹介文入力シート!$A$22,28,1)</f>
        <v/>
      </c>
      <c r="J20" s="41" t="str">
        <f>MID(紹介文入力シート!$A$22,29,1)</f>
        <v/>
      </c>
      <c r="K20" s="41" t="str">
        <f>MID(紹介文入力シート!$A$22,30,1)</f>
        <v/>
      </c>
      <c r="L20" s="41" t="str">
        <f>MID(紹介文入力シート!$A$22,31,1)</f>
        <v/>
      </c>
      <c r="M20" s="41" t="str">
        <f>MID(紹介文入力シート!$A$22,32,1)</f>
        <v/>
      </c>
      <c r="N20" s="41" t="str">
        <f>MID(紹介文入力シート!$A$22,33,1)</f>
        <v/>
      </c>
      <c r="O20" s="41" t="str">
        <f>MID(紹介文入力シート!$A$22,34,1)</f>
        <v/>
      </c>
      <c r="P20" s="41" t="str">
        <f>MID(紹介文入力シート!$A$22,35,1)</f>
        <v/>
      </c>
      <c r="Q20" s="41" t="str">
        <f>MID(紹介文入力シート!$A$22,36,1)</f>
        <v/>
      </c>
      <c r="R20" s="41" t="str">
        <f>MID(紹介文入力シート!$A$22,37,1)</f>
        <v/>
      </c>
      <c r="S20" s="41" t="str">
        <f>MID(紹介文入力シート!$A$22,38,1)</f>
        <v/>
      </c>
      <c r="T20" s="41" t="str">
        <f>MID(紹介文入力シート!$A$22,39,1)</f>
        <v/>
      </c>
      <c r="U20" s="42" t="str">
        <f>MID(紹介文入力シート!$A$22,40,1)</f>
        <v/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2:36" ht="15" customHeight="1" x14ac:dyDescent="0.15"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6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2:36" s="17" customFormat="1" ht="30" customHeight="1" x14ac:dyDescent="0.15">
      <c r="B22" s="40" t="str">
        <f>MID(紹介文入力シート!$A$22,41,1)</f>
        <v/>
      </c>
      <c r="C22" s="41" t="str">
        <f>MID(紹介文入力シート!$A$22,42,1)</f>
        <v/>
      </c>
      <c r="D22" s="41" t="str">
        <f>MID(紹介文入力シート!$A$22,43,1)</f>
        <v/>
      </c>
      <c r="E22" s="41" t="str">
        <f>MID(紹介文入力シート!$A$22,44,1)</f>
        <v/>
      </c>
      <c r="F22" s="41" t="str">
        <f>MID(紹介文入力シート!$A$22,45,1)</f>
        <v/>
      </c>
      <c r="G22" s="41" t="str">
        <f>MID(紹介文入力シート!$A$22,46,1)</f>
        <v/>
      </c>
      <c r="H22" s="41" t="str">
        <f>MID(紹介文入力シート!$A$22,47,1)</f>
        <v/>
      </c>
      <c r="I22" s="41" t="str">
        <f>MID(紹介文入力シート!$A$22,48,1)</f>
        <v/>
      </c>
      <c r="J22" s="41" t="str">
        <f>MID(紹介文入力シート!$A$22,49,1)</f>
        <v/>
      </c>
      <c r="K22" s="41" t="str">
        <f>MID(紹介文入力シート!$A$22,50,1)</f>
        <v/>
      </c>
      <c r="L22" s="41" t="str">
        <f>MID(紹介文入力シート!$A$22,51,1)</f>
        <v/>
      </c>
      <c r="M22" s="41" t="str">
        <f>MID(紹介文入力シート!$A$22,52,1)</f>
        <v/>
      </c>
      <c r="N22" s="41" t="str">
        <f>MID(紹介文入力シート!$A$22,53,1)</f>
        <v/>
      </c>
      <c r="O22" s="41" t="str">
        <f>MID(紹介文入力シート!$A$22,54,1)</f>
        <v/>
      </c>
      <c r="P22" s="41" t="str">
        <f>MID(紹介文入力シート!$A$22,55,1)</f>
        <v/>
      </c>
      <c r="Q22" s="41" t="str">
        <f>MID(紹介文入力シート!$A$22,56,1)</f>
        <v/>
      </c>
      <c r="R22" s="41" t="str">
        <f>MID(紹介文入力シート!$A$22,57,1)</f>
        <v/>
      </c>
      <c r="S22" s="41" t="str">
        <f>MID(紹介文入力シート!$A$22,58,1)</f>
        <v/>
      </c>
      <c r="T22" s="41" t="str">
        <f>MID(紹介文入力シート!$A$22,59,1)</f>
        <v/>
      </c>
      <c r="U22" s="42" t="str">
        <f>MID(紹介文入力シート!$A$22,60,1)</f>
        <v/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2:36" ht="15" customHeight="1" x14ac:dyDescent="0.15"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6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2:36" s="17" customFormat="1" ht="30" customHeight="1" x14ac:dyDescent="0.15">
      <c r="B24" s="40" t="str">
        <f>MID(紹介文入力シート!$A$22,61,1)</f>
        <v/>
      </c>
      <c r="C24" s="41" t="str">
        <f>MID(紹介文入力シート!$A$22,62,1)</f>
        <v/>
      </c>
      <c r="D24" s="41" t="str">
        <f>MID(紹介文入力シート!$A$22,63,1)</f>
        <v/>
      </c>
      <c r="E24" s="41" t="str">
        <f>MID(紹介文入力シート!$A$22,64,1)</f>
        <v/>
      </c>
      <c r="F24" s="41" t="str">
        <f>MID(紹介文入力シート!$A$22,65,1)</f>
        <v/>
      </c>
      <c r="G24" s="41" t="str">
        <f>MID(紹介文入力シート!$A$22,66,1)</f>
        <v/>
      </c>
      <c r="H24" s="41" t="str">
        <f>MID(紹介文入力シート!$A$22,67,1)</f>
        <v/>
      </c>
      <c r="I24" s="41" t="str">
        <f>MID(紹介文入力シート!$A$22,68,1)</f>
        <v/>
      </c>
      <c r="J24" s="41" t="str">
        <f>MID(紹介文入力シート!$A$22,69,1)</f>
        <v/>
      </c>
      <c r="K24" s="41" t="str">
        <f>MID(紹介文入力シート!$A$22,70,1)</f>
        <v/>
      </c>
      <c r="L24" s="41" t="str">
        <f>MID(紹介文入力シート!$A$22,71,1)</f>
        <v/>
      </c>
      <c r="M24" s="41" t="str">
        <f>MID(紹介文入力シート!$A$22,72,1)</f>
        <v/>
      </c>
      <c r="N24" s="41" t="str">
        <f>MID(紹介文入力シート!$A$22,73,1)</f>
        <v/>
      </c>
      <c r="O24" s="41" t="str">
        <f>MID(紹介文入力シート!$A$22,74,1)</f>
        <v/>
      </c>
      <c r="P24" s="41" t="str">
        <f>MID(紹介文入力シート!$A$22,75,1)</f>
        <v/>
      </c>
      <c r="Q24" s="41" t="str">
        <f>MID(紹介文入力シート!$A$22,76,1)</f>
        <v/>
      </c>
      <c r="R24" s="41" t="str">
        <f>MID(紹介文入力シート!$A$22,77,1)</f>
        <v/>
      </c>
      <c r="S24" s="41" t="str">
        <f>MID(紹介文入力シート!$A$22,78,1)</f>
        <v/>
      </c>
      <c r="T24" s="41" t="str">
        <f>MID(紹介文入力シート!$A$22,79,1)</f>
        <v/>
      </c>
      <c r="U24" s="42" t="str">
        <f>MID(紹介文入力シート!$A$22,80,1)</f>
        <v/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2:36" ht="15" customHeight="1" x14ac:dyDescent="0.15"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6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2:36" s="17" customFormat="1" ht="30" customHeight="1" x14ac:dyDescent="0.15">
      <c r="B26" s="40" t="str">
        <f>MID(紹介文入力シート!$A$22,81,1)</f>
        <v/>
      </c>
      <c r="C26" s="41" t="str">
        <f>MID(紹介文入力シート!$A$22,82,1)</f>
        <v/>
      </c>
      <c r="D26" s="41" t="str">
        <f>MID(紹介文入力シート!$A$22,83,1)</f>
        <v/>
      </c>
      <c r="E26" s="41" t="str">
        <f>MID(紹介文入力シート!$A$22,84,1)</f>
        <v/>
      </c>
      <c r="F26" s="41" t="str">
        <f>MID(紹介文入力シート!$A$22,85,1)</f>
        <v/>
      </c>
      <c r="G26" s="41" t="str">
        <f>MID(紹介文入力シート!$A$22,86,1)</f>
        <v/>
      </c>
      <c r="H26" s="41" t="str">
        <f>MID(紹介文入力シート!$A$22,87,1)</f>
        <v/>
      </c>
      <c r="I26" s="41" t="str">
        <f>MID(紹介文入力シート!$A$22,88,1)</f>
        <v/>
      </c>
      <c r="J26" s="41" t="str">
        <f>MID(紹介文入力シート!$A$22,89,1)</f>
        <v/>
      </c>
      <c r="K26" s="41" t="str">
        <f>MID(紹介文入力シート!$A$22,90,1)</f>
        <v/>
      </c>
      <c r="L26" s="41" t="str">
        <f>MID(紹介文入力シート!$A$22,91,1)</f>
        <v/>
      </c>
      <c r="M26" s="41" t="str">
        <f>MID(紹介文入力シート!$A$22,92,1)</f>
        <v/>
      </c>
      <c r="N26" s="41" t="str">
        <f>MID(紹介文入力シート!$A$22,93,1)</f>
        <v/>
      </c>
      <c r="O26" s="41" t="str">
        <f>MID(紹介文入力シート!$A$22,94,1)</f>
        <v/>
      </c>
      <c r="P26" s="41" t="str">
        <f>MID(紹介文入力シート!$A$22,95,1)</f>
        <v/>
      </c>
      <c r="Q26" s="41" t="str">
        <f>MID(紹介文入力シート!$A$22,96,1)</f>
        <v/>
      </c>
      <c r="R26" s="41" t="str">
        <f>MID(紹介文入力シート!$A$22,97,1)</f>
        <v/>
      </c>
      <c r="S26" s="41" t="str">
        <f>MID(紹介文入力シート!$A$22,98,1)</f>
        <v/>
      </c>
      <c r="T26" s="41" t="str">
        <f>MID(紹介文入力シート!$A$22,99,1)</f>
        <v/>
      </c>
      <c r="U26" s="42" t="str">
        <f>MID(紹介文入力シート!$A$22,100,1)</f>
        <v/>
      </c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2:36" ht="15" customHeight="1" x14ac:dyDescent="0.15"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6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2:36" ht="30" customHeight="1" x14ac:dyDescent="0.15">
      <c r="B28" s="40" t="str">
        <f>MID(紹介文入力シート!$A$22,101,1)</f>
        <v/>
      </c>
      <c r="C28" s="41" t="str">
        <f>MID(紹介文入力シート!$A$22,102,1)</f>
        <v/>
      </c>
      <c r="D28" s="41" t="str">
        <f>MID(紹介文入力シート!$A$22,103,1)</f>
        <v/>
      </c>
      <c r="E28" s="41" t="str">
        <f>MID(紹介文入力シート!$A$22,104,1)</f>
        <v/>
      </c>
      <c r="F28" s="41" t="str">
        <f>MID(紹介文入力シート!$A$22,105,1)</f>
        <v/>
      </c>
      <c r="G28" s="41" t="str">
        <f>MID(紹介文入力シート!$A$22,106,1)</f>
        <v/>
      </c>
      <c r="H28" s="41" t="str">
        <f>MID(紹介文入力シート!$A$22,107,1)</f>
        <v/>
      </c>
      <c r="I28" s="41" t="str">
        <f>MID(紹介文入力シート!$A$22,108,1)</f>
        <v/>
      </c>
      <c r="J28" s="41" t="str">
        <f>MID(紹介文入力シート!$A$22,109,1)</f>
        <v/>
      </c>
      <c r="K28" s="41" t="str">
        <f>MID(紹介文入力シート!$A$22,110,1)</f>
        <v/>
      </c>
      <c r="L28" s="41" t="str">
        <f>MID(紹介文入力シート!$A$22,111,1)</f>
        <v/>
      </c>
      <c r="M28" s="41" t="str">
        <f>MID(紹介文入力シート!$A$22,112,1)</f>
        <v/>
      </c>
      <c r="N28" s="41" t="str">
        <f>MID(紹介文入力シート!$A$22,113,1)</f>
        <v/>
      </c>
      <c r="O28" s="41" t="str">
        <f>MID(紹介文入力シート!$A$22,114,1)</f>
        <v/>
      </c>
      <c r="P28" s="41" t="str">
        <f>MID(紹介文入力シート!$A$22,115,1)</f>
        <v/>
      </c>
      <c r="Q28" s="41" t="str">
        <f>MID(紹介文入力シート!$A$22,116,1)</f>
        <v/>
      </c>
      <c r="R28" s="41" t="str">
        <f>MID(紹介文入力シート!$A$22,117,1)</f>
        <v/>
      </c>
      <c r="S28" s="41" t="str">
        <f>MID(紹介文入力シート!$A$22,118,1)</f>
        <v/>
      </c>
      <c r="T28" s="41" t="str">
        <f>MID(紹介文入力シート!$A$22,119,1)</f>
        <v/>
      </c>
      <c r="U28" s="42" t="str">
        <f>MID(紹介文入力シート!$A$22,120,1)</f>
        <v/>
      </c>
    </row>
    <row r="29" spans="2:36" x14ac:dyDescent="0.15"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6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2:36" ht="30" customHeight="1" x14ac:dyDescent="0.15">
      <c r="B30" s="40" t="str">
        <f>MID(紹介文入力シート!$A$22,121,1)</f>
        <v/>
      </c>
      <c r="C30" s="41" t="str">
        <f>MID(紹介文入力シート!$A$22,122,1)</f>
        <v/>
      </c>
      <c r="D30" s="41" t="str">
        <f>MID(紹介文入力シート!$A$22,123,1)</f>
        <v/>
      </c>
      <c r="E30" s="41" t="str">
        <f>MID(紹介文入力シート!$A$22,124,1)</f>
        <v/>
      </c>
      <c r="F30" s="41" t="str">
        <f>MID(紹介文入力シート!$A$22,125,1)</f>
        <v/>
      </c>
      <c r="G30" s="41" t="str">
        <f>MID(紹介文入力シート!$A$22,126,1)</f>
        <v/>
      </c>
      <c r="H30" s="41" t="str">
        <f>MID(紹介文入力シート!$A$22,127,1)</f>
        <v/>
      </c>
      <c r="I30" s="41" t="str">
        <f>MID(紹介文入力シート!$A$22,128,1)</f>
        <v/>
      </c>
      <c r="J30" s="41" t="str">
        <f>MID(紹介文入力シート!$A$22,129,1)</f>
        <v/>
      </c>
      <c r="K30" s="41" t="str">
        <f>MID(紹介文入力シート!$A$22,130,1)</f>
        <v/>
      </c>
      <c r="L30" s="41" t="str">
        <f>MID(紹介文入力シート!$A$22,131,1)</f>
        <v/>
      </c>
      <c r="M30" s="41" t="str">
        <f>MID(紹介文入力シート!$A$22,132,1)</f>
        <v/>
      </c>
      <c r="N30" s="41" t="str">
        <f>MID(紹介文入力シート!$A$22,133,1)</f>
        <v/>
      </c>
      <c r="O30" s="41" t="str">
        <f>MID(紹介文入力シート!$A$22,134,1)</f>
        <v/>
      </c>
      <c r="P30" s="41" t="str">
        <f>MID(紹介文入力シート!$A$22,135,1)</f>
        <v/>
      </c>
      <c r="Q30" s="41" t="str">
        <f>MID(紹介文入力シート!$A$22,136,1)</f>
        <v/>
      </c>
      <c r="R30" s="41" t="str">
        <f>MID(紹介文入力シート!$A$22,137,1)</f>
        <v/>
      </c>
      <c r="S30" s="41" t="str">
        <f>MID(紹介文入力シート!$A$22,138,1)</f>
        <v/>
      </c>
      <c r="T30" s="41" t="str">
        <f>MID(紹介文入力シート!$A$22,139,1)</f>
        <v/>
      </c>
      <c r="U30" s="42" t="str">
        <f>MID(紹介文入力シート!$A$22,140,1)</f>
        <v/>
      </c>
    </row>
    <row r="31" spans="2:36" ht="15" customHeight="1" x14ac:dyDescent="0.15"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6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2:36" ht="30" customHeight="1" x14ac:dyDescent="0.15">
      <c r="B32" s="40" t="str">
        <f>MID(紹介文入力シート!$A$22,141,1)</f>
        <v/>
      </c>
      <c r="C32" s="41" t="str">
        <f>MID(紹介文入力シート!$A$22,142,1)</f>
        <v/>
      </c>
      <c r="D32" s="41" t="str">
        <f>MID(紹介文入力シート!$A$22,143,1)</f>
        <v/>
      </c>
      <c r="E32" s="41" t="str">
        <f>MID(紹介文入力シート!$A$22,144,1)</f>
        <v/>
      </c>
      <c r="F32" s="41" t="str">
        <f>MID(紹介文入力シート!$A$22,145,1)</f>
        <v/>
      </c>
      <c r="G32" s="41" t="str">
        <f>MID(紹介文入力シート!$A$22,146,1)</f>
        <v/>
      </c>
      <c r="H32" s="41" t="str">
        <f>MID(紹介文入力シート!$A$22,147,1)</f>
        <v/>
      </c>
      <c r="I32" s="41" t="str">
        <f>MID(紹介文入力シート!$A$22,148,1)</f>
        <v/>
      </c>
      <c r="J32" s="41" t="str">
        <f>MID(紹介文入力シート!$A$22,149,1)</f>
        <v/>
      </c>
      <c r="K32" s="41" t="str">
        <f>MID(紹介文入力シート!$A$22,150,1)</f>
        <v/>
      </c>
      <c r="L32" s="41" t="str">
        <f>MID(紹介文入力シート!$A$22,151,1)</f>
        <v/>
      </c>
      <c r="M32" s="41" t="str">
        <f>MID(紹介文入力シート!$A$22,152,1)</f>
        <v/>
      </c>
      <c r="N32" s="41" t="str">
        <f>MID(紹介文入力シート!$A$22,153,1)</f>
        <v/>
      </c>
      <c r="O32" s="41" t="str">
        <f>MID(紹介文入力シート!$A$22,154,1)</f>
        <v/>
      </c>
      <c r="P32" s="41" t="str">
        <f>MID(紹介文入力シート!$A$22,155,1)</f>
        <v/>
      </c>
      <c r="Q32" s="41" t="str">
        <f>MID(紹介文入力シート!$A$22,156,1)</f>
        <v/>
      </c>
      <c r="R32" s="41" t="str">
        <f>MID(紹介文入力シート!$A$22,157,1)</f>
        <v/>
      </c>
      <c r="S32" s="41" t="str">
        <f>MID(紹介文入力シート!$A$22,158,1)</f>
        <v/>
      </c>
      <c r="T32" s="41" t="str">
        <f>MID(紹介文入力シート!$A$22,159,1)</f>
        <v/>
      </c>
      <c r="U32" s="42" t="str">
        <f>MID(紹介文入力シート!$A$22,160,1)</f>
        <v/>
      </c>
    </row>
    <row r="33" spans="2:36" ht="15" customHeight="1" x14ac:dyDescent="0.15">
      <c r="B33" s="14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6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2:36" ht="30" customHeight="1" x14ac:dyDescent="0.15">
      <c r="B34" s="40" t="str">
        <f>MID(紹介文入力シート!$A$22,161,1)</f>
        <v/>
      </c>
      <c r="C34" s="41" t="str">
        <f>MID(紹介文入力シート!$A$22,162,1)</f>
        <v/>
      </c>
      <c r="D34" s="41" t="str">
        <f>MID(紹介文入力シート!$A$22,163,1)</f>
        <v/>
      </c>
      <c r="E34" s="41" t="str">
        <f>MID(紹介文入力シート!$A$22,164,1)</f>
        <v/>
      </c>
      <c r="F34" s="41" t="str">
        <f>MID(紹介文入力シート!$A$22,165,1)</f>
        <v/>
      </c>
      <c r="G34" s="41" t="str">
        <f>MID(紹介文入力シート!$A$22,166,1)</f>
        <v/>
      </c>
      <c r="H34" s="41" t="str">
        <f>MID(紹介文入力シート!$A$22,167,1)</f>
        <v/>
      </c>
      <c r="I34" s="41" t="str">
        <f>MID(紹介文入力シート!$A$22,168,1)</f>
        <v/>
      </c>
      <c r="J34" s="41" t="str">
        <f>MID(紹介文入力シート!$A$22,169,1)</f>
        <v/>
      </c>
      <c r="K34" s="41" t="str">
        <f>MID(紹介文入力シート!$A$22,170,1)</f>
        <v/>
      </c>
      <c r="L34" s="41" t="str">
        <f>MID(紹介文入力シート!$A$22,171,1)</f>
        <v/>
      </c>
      <c r="M34" s="41" t="str">
        <f>MID(紹介文入力シート!$A$22,172,1)</f>
        <v/>
      </c>
      <c r="N34" s="41" t="str">
        <f>MID(紹介文入力シート!$A$22,173,1)</f>
        <v/>
      </c>
      <c r="O34" s="41" t="str">
        <f>MID(紹介文入力シート!$A$22,174,1)</f>
        <v/>
      </c>
      <c r="P34" s="41" t="str">
        <f>MID(紹介文入力シート!$A$22,175,1)</f>
        <v/>
      </c>
      <c r="Q34" s="41" t="str">
        <f>MID(紹介文入力シート!$A$22,176,1)</f>
        <v/>
      </c>
      <c r="R34" s="41" t="str">
        <f>MID(紹介文入力シート!$A$22,177,1)</f>
        <v/>
      </c>
      <c r="S34" s="41" t="str">
        <f>MID(紹介文入力シート!$A$22,178,1)</f>
        <v/>
      </c>
      <c r="T34" s="41" t="str">
        <f>MID(紹介文入力シート!$A$22,179,1)</f>
        <v/>
      </c>
      <c r="U34" s="42" t="str">
        <f>MID(紹介文入力シート!$A$22,180,1)</f>
        <v/>
      </c>
    </row>
    <row r="35" spans="2:36" ht="15" customHeight="1" x14ac:dyDescent="0.15"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6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2:36" ht="30" customHeight="1" thickBot="1" x14ac:dyDescent="0.2">
      <c r="B36" s="43" t="str">
        <f>MID(紹介文入力シート!$A$22,181,1)</f>
        <v/>
      </c>
      <c r="C36" s="44" t="str">
        <f>MID(紹介文入力シート!$A$22,182,1)</f>
        <v/>
      </c>
      <c r="D36" s="44" t="str">
        <f>MID(紹介文入力シート!$A$22,183,1)</f>
        <v/>
      </c>
      <c r="E36" s="44" t="str">
        <f>MID(紹介文入力シート!$A$22,184,1)</f>
        <v/>
      </c>
      <c r="F36" s="44" t="str">
        <f>MID(紹介文入力シート!$A$22,185,1)</f>
        <v/>
      </c>
      <c r="G36" s="44" t="str">
        <f>MID(紹介文入力シート!$A$22,186,1)</f>
        <v/>
      </c>
      <c r="H36" s="44" t="str">
        <f>MID(紹介文入力シート!$A$22,187,1)</f>
        <v/>
      </c>
      <c r="I36" s="44" t="str">
        <f>MID(紹介文入力シート!$A$22,188,1)</f>
        <v/>
      </c>
      <c r="J36" s="44" t="str">
        <f>MID(紹介文入力シート!$A$22,189,1)</f>
        <v/>
      </c>
      <c r="K36" s="44" t="str">
        <f>MID(紹介文入力シート!$A$22,190,1)</f>
        <v/>
      </c>
      <c r="L36" s="44" t="str">
        <f>MID(紹介文入力シート!$A$22,191,1)</f>
        <v/>
      </c>
      <c r="M36" s="44" t="str">
        <f>MID(紹介文入力シート!$A$22,192,1)</f>
        <v/>
      </c>
      <c r="N36" s="44" t="str">
        <f>MID(紹介文入力シート!$A$22,193,1)</f>
        <v/>
      </c>
      <c r="O36" s="44" t="str">
        <f>MID(紹介文入力シート!$A$22,194,1)</f>
        <v/>
      </c>
      <c r="P36" s="44" t="str">
        <f>MID(紹介文入力シート!$A$22,195,1)</f>
        <v/>
      </c>
      <c r="Q36" s="44" t="str">
        <f>MID(紹介文入力シート!$A$22,196,1)</f>
        <v/>
      </c>
      <c r="R36" s="44" t="str">
        <f>MID(紹介文入力シート!$A$22,197,1)</f>
        <v/>
      </c>
      <c r="S36" s="44" t="str">
        <f>MID(紹介文入力シート!$A$22,198,1)</f>
        <v/>
      </c>
      <c r="T36" s="44" t="str">
        <f>MID(紹介文入力シート!$A$22,199,1)</f>
        <v/>
      </c>
      <c r="U36" s="45" t="str">
        <f>MID(紹介文入力シート!$A$22,200,1)</f>
        <v/>
      </c>
    </row>
  </sheetData>
  <mergeCells count="30">
    <mergeCell ref="B2:U2"/>
    <mergeCell ref="B3:U3"/>
    <mergeCell ref="P5:Q5"/>
    <mergeCell ref="M5:O5"/>
    <mergeCell ref="K5:L5"/>
    <mergeCell ref="B13:C14"/>
    <mergeCell ref="D14:E14"/>
    <mergeCell ref="F14:T14"/>
    <mergeCell ref="B6:C6"/>
    <mergeCell ref="R5:T5"/>
    <mergeCell ref="B7:C7"/>
    <mergeCell ref="L6:M7"/>
    <mergeCell ref="D6:K6"/>
    <mergeCell ref="D7:K7"/>
    <mergeCell ref="N6:T7"/>
    <mergeCell ref="B5:C5"/>
    <mergeCell ref="D5:F5"/>
    <mergeCell ref="D13:K13"/>
    <mergeCell ref="L13:T13"/>
    <mergeCell ref="H9:T9"/>
    <mergeCell ref="L11:T11"/>
    <mergeCell ref="B12:C12"/>
    <mergeCell ref="B8:C8"/>
    <mergeCell ref="B9:C11"/>
    <mergeCell ref="L12:T12"/>
    <mergeCell ref="D12:K12"/>
    <mergeCell ref="D8:T8"/>
    <mergeCell ref="D9:G9"/>
    <mergeCell ref="D10:T10"/>
    <mergeCell ref="D11:K11"/>
  </mergeCells>
  <phoneticPr fontId="1"/>
  <conditionalFormatting sqref="D14">
    <cfRule type="cellIs" dxfId="1" priority="2" stopIfTrue="1" operator="equal">
      <formula>""</formula>
    </cfRule>
  </conditionalFormatting>
  <conditionalFormatting sqref="M5:O5 D6:K7 D8:T8 D10:T10 D12:K13 F14:T14">
    <cfRule type="cellIs" dxfId="0" priority="1" operator="equal">
      <formula>0</formula>
    </cfRule>
  </conditionalFormatting>
  <dataValidations count="1">
    <dataValidation operator="greaterThanOrEqual" showInputMessage="1" showErrorMessage="1" errorTitle="半角で入力ください" error="半角で入力してください" promptTitle="半角で入力ください" sqref="H9"/>
  </dataValidations>
  <pageMargins left="0.82677165354330717" right="0.59055118110236227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紹介文入力シート</vt:lpstr>
      <vt:lpstr>印字シート</vt:lpstr>
      <vt:lpstr>印字シート!Print_Area</vt:lpstr>
      <vt:lpstr>紹介文入力シート!Print_Area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兵庫県</cp:lastModifiedBy>
  <cp:lastPrinted>2016-05-09T04:41:54Z</cp:lastPrinted>
  <dcterms:created xsi:type="dcterms:W3CDTF">2009-12-06T00:44:31Z</dcterms:created>
  <dcterms:modified xsi:type="dcterms:W3CDTF">2016-05-10T10:03:16Z</dcterms:modified>
</cp:coreProperties>
</file>